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Диагностика!$A$1:$K$58</definedName>
    <definedName name="Print_Area_0" localSheetId="3">'Инвест. проекты'!$A$1:$H$19</definedName>
    <definedName name="Print_Area_0" localSheetId="2">'Расчет ИФО'!$A$1:$I$50</definedName>
    <definedName name="Print_Area_0_0" localSheetId="1">Диагностика!$A$1:$K$58</definedName>
    <definedName name="Print_Area_0_0" localSheetId="3">'Инвест. проекты'!$A$1:$H$19</definedName>
    <definedName name="Print_Area_0_0" localSheetId="2">'Расчет ИФО'!$A$1:$I$50</definedName>
    <definedName name="Print_Area_0_0_0" localSheetId="1">Диагностика!$A$1:$K$58</definedName>
    <definedName name="Print_Area_0_0_0" localSheetId="3">'Инвест. проекты'!$A$1:$H$19</definedName>
    <definedName name="Print_Area_0_0_0" localSheetId="2">'Расчет ИФО'!$A$1:$I$50</definedName>
    <definedName name="Print_Area_0_0_0_0" localSheetId="1">Диагностика!$A$1:$K$58</definedName>
    <definedName name="Print_Area_0_0_0_0" localSheetId="3">'Инвест. проекты'!$A$1:$H$19</definedName>
    <definedName name="Print_Area_0_0_0_0" localSheetId="2">'Расчет ИФО'!$A$1:$I$50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Аналит.отчет!$A$1:$E$165</definedName>
    <definedName name="_xlnm.Print_Area" localSheetId="1">Диагностика!$A$1:$K$58</definedName>
    <definedName name="_xlnm.Print_Area" localSheetId="3">'Инвест. проекты'!$A$1:$H$19</definedName>
    <definedName name="_xlnm.Print_Area" localSheetId="2">'Расчет ИФО'!$A$1:$I$50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4"/>
  <c r="F19" l="1"/>
  <c r="D34" i="1"/>
  <c r="C34"/>
  <c r="H30" i="3"/>
  <c r="G30"/>
  <c r="H31"/>
  <c r="G31"/>
  <c r="F27" i="2" l="1"/>
  <c r="G27"/>
  <c r="H27"/>
  <c r="I27"/>
  <c r="J27"/>
  <c r="K27"/>
  <c r="E27"/>
  <c r="E29" i="1"/>
  <c r="D106"/>
  <c r="C106"/>
  <c r="D53"/>
  <c r="C53"/>
  <c r="G20" i="3" l="1"/>
  <c r="H20"/>
  <c r="E127" i="1"/>
  <c r="I31" i="3"/>
  <c r="I30"/>
  <c r="I29"/>
  <c r="I28"/>
  <c r="I27"/>
  <c r="I26"/>
  <c r="I25"/>
  <c r="I22"/>
  <c r="I21"/>
  <c r="I20"/>
  <c r="I19"/>
  <c r="I18"/>
  <c r="I17"/>
  <c r="I16"/>
  <c r="K44" i="2" l="1"/>
  <c r="J44"/>
  <c r="I44"/>
  <c r="H44"/>
  <c r="G44"/>
  <c r="E44"/>
  <c r="K8"/>
  <c r="J8"/>
  <c r="J56" s="1"/>
  <c r="I8"/>
  <c r="I56" s="1"/>
  <c r="H8"/>
  <c r="G8"/>
  <c r="F8"/>
  <c r="F56" s="1"/>
  <c r="E8"/>
  <c r="C9" i="1"/>
  <c r="E11"/>
  <c r="I45" i="3"/>
  <c r="H44"/>
  <c r="G44"/>
  <c r="H43"/>
  <c r="G43"/>
  <c r="I42"/>
  <c r="I41"/>
  <c r="I40"/>
  <c r="H38"/>
  <c r="G38"/>
  <c r="I38" s="1"/>
  <c r="I37"/>
  <c r="I36"/>
  <c r="I35"/>
  <c r="H32"/>
  <c r="G32"/>
  <c r="H14"/>
  <c r="G14"/>
  <c r="G23" s="1"/>
  <c r="E163" i="1"/>
  <c r="E162"/>
  <c r="E161"/>
  <c r="E160"/>
  <c r="E158"/>
  <c r="E157"/>
  <c r="E156"/>
  <c r="E155"/>
  <c r="E154"/>
  <c r="E153"/>
  <c r="E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0"/>
  <c r="E129"/>
  <c r="E128"/>
  <c r="E126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4"/>
  <c r="E103"/>
  <c r="E102"/>
  <c r="E101"/>
  <c r="E100"/>
  <c r="E99"/>
  <c r="E98"/>
  <c r="E97"/>
  <c r="E96"/>
  <c r="E95"/>
  <c r="E94"/>
  <c r="E93"/>
  <c r="E92"/>
  <c r="D91"/>
  <c r="C91"/>
  <c r="C90" s="1"/>
  <c r="D90"/>
  <c r="E89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62"/>
  <c r="E61"/>
  <c r="E59"/>
  <c r="E58"/>
  <c r="E56"/>
  <c r="E55"/>
  <c r="E53"/>
  <c r="E52"/>
  <c r="E51"/>
  <c r="E49"/>
  <c r="E48"/>
  <c r="E46"/>
  <c r="E44"/>
  <c r="E43"/>
  <c r="E41"/>
  <c r="E40"/>
  <c r="E38"/>
  <c r="E37"/>
  <c r="E35"/>
  <c r="D31"/>
  <c r="C31"/>
  <c r="E30"/>
  <c r="E28"/>
  <c r="E27"/>
  <c r="E26"/>
  <c r="E25"/>
  <c r="E23"/>
  <c r="E22"/>
  <c r="E21"/>
  <c r="E20"/>
  <c r="E19"/>
  <c r="E18"/>
  <c r="E17"/>
  <c r="E16"/>
  <c r="E15"/>
  <c r="E14"/>
  <c r="E13"/>
  <c r="E12"/>
  <c r="D9"/>
  <c r="D24" s="1"/>
  <c r="E90" l="1"/>
  <c r="H46" i="3"/>
  <c r="G56" i="2"/>
  <c r="K56"/>
  <c r="I32" i="3"/>
  <c r="H56" i="2"/>
  <c r="E56"/>
  <c r="E31" i="1"/>
  <c r="C131"/>
  <c r="C159" s="1"/>
  <c r="H23" i="3"/>
  <c r="I14"/>
  <c r="E34" i="1"/>
  <c r="I44" i="3"/>
  <c r="I43"/>
  <c r="C24" i="1"/>
  <c r="E24" s="1"/>
  <c r="G33" i="3"/>
  <c r="D132" i="1"/>
  <c r="D131"/>
  <c r="D159" s="1"/>
  <c r="E91"/>
  <c r="G46" i="3"/>
  <c r="I46" s="1"/>
  <c r="E106" i="1" l="1"/>
  <c r="C132"/>
  <c r="E132" s="1"/>
  <c r="H33" i="3"/>
  <c r="I23"/>
  <c r="I33"/>
  <c r="E9" i="1"/>
  <c r="E159"/>
  <c r="E131"/>
</calcChain>
</file>

<file path=xl/sharedStrings.xml><?xml version="1.0" encoding="utf-8"?>
<sst xmlns="http://schemas.openxmlformats.org/spreadsheetml/2006/main" count="543" uniqueCount="299">
  <si>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</si>
  <si>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</si>
  <si>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</si>
  <si>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</si>
  <si>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</si>
  <si>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</si>
  <si>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</si>
  <si>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</si>
  <si>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</si>
  <si>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</si>
  <si>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</si>
  <si>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</si>
  <si>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</si>
  <si>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</si>
  <si>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</si>
  <si>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</si>
  <si>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</si>
  <si>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</si>
  <si>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</si>
  <si>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</si>
  <si>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</si>
  <si>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</si>
  <si>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</si>
  <si>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</si>
  <si>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</si>
  <si>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</si>
  <si>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</si>
  <si>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</si>
  <si>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</si>
  <si>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</si>
  <si>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</si>
  <si>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</si>
  <si>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</si>
  <si>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</si>
  <si>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</si>
  <si>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</si>
  <si>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</si>
  <si>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</si>
  <si>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</si>
  <si>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</si>
  <si>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</si>
  <si>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</si>
  <si>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</si>
  <si>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</si>
  <si>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</si>
  <si>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</si>
  <si>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</si>
  <si>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</si>
  <si>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</si>
  <si>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</si>
  <si>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</si>
  <si>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</si>
  <si>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</si>
  <si>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</si>
  <si>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</si>
  <si>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</si>
  <si>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</si>
  <si>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</si>
  <si>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</si>
  <si>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</si>
  <si>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</si>
  <si>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</si>
  <si>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</si>
  <si>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</si>
  <si>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</si>
  <si>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</si>
  <si>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</si>
  <si>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</si>
  <si>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</si>
  <si>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</si>
  <si>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</si>
  <si>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</si>
  <si>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</si>
  <si>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</si>
  <si>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</si>
  <si>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</si>
  <si>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</si>
  <si>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</si>
  <si>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</si>
  <si>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</si>
  <si>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</si>
  <si>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</si>
  <si>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</si>
  <si>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</si>
  <si>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</si>
  <si>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</si>
  <si>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</si>
  <si>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</si>
  <si>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</si>
  <si>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</si>
  <si>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</si>
  <si>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</si>
  <si>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</si>
  <si>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</si>
  <si>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</si>
  <si>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</si>
  <si>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</si>
  <si>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</si>
  <si>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</si>
  <si>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</si>
  <si>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</si>
  <si>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</si>
  <si>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</si>
  <si>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</si>
  <si>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</si>
  <si>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</si>
  <si>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</si>
  <si>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</si>
  <si>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</si>
  <si>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</si>
  <si>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</si>
  <si>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</si>
  <si>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</si>
  <si>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</si>
  <si>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</si>
  <si>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</si>
  <si>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</si>
  <si>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</si>
  <si>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 xml:space="preserve"> за 1 полугодие 2017 года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</si>
  <si>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</si>
  <si>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</si>
  <si>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</si>
  <si>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</si>
  <si>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</si>
  <si>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</si>
  <si>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</si>
  <si>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</si>
  <si>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</si>
  <si>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</si>
  <si>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</si>
  <si>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</si>
  <si>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</si>
  <si>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</si>
  <si>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</si>
  <si>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</si>
  <si>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</si>
  <si>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ООО ГГК "Билибино"</t>
  </si>
  <si>
    <t>Обеспечение электрической энергией, газом и паром; кондиционирование воздуха (D) - всего</t>
  </si>
  <si>
    <t>ООО "Теплосервис"</t>
  </si>
  <si>
    <t>МКУ "Обслуживающий центр"</t>
  </si>
  <si>
    <t>Строительство (F) - всего</t>
  </si>
  <si>
    <t>МУП "Агропромэнерго"</t>
  </si>
  <si>
    <t>Торговля оптовая и розничная; ремонт автотранспортных средств и мотоциклов (G) - всего</t>
  </si>
  <si>
    <t>Тулунское Райпо</t>
  </si>
  <si>
    <t>ТППК "Будаговский"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</si>
  <si>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</si>
  <si>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</si>
  <si>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</si>
  <si>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</si>
  <si>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</si>
  <si>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</si>
  <si>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</si>
  <si>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</si>
  <si>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</si>
  <si>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</si>
  <si>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</si>
  <si>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</si>
  <si>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</si>
  <si>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</si>
  <si>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</si>
  <si>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</si>
  <si>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</si>
  <si>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</si>
  <si>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</si>
  <si>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</si>
  <si>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</si>
  <si>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</si>
  <si>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</si>
  <si>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</si>
  <si>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</si>
  <si>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</si>
  <si>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</si>
  <si>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</si>
  <si>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</si>
  <si>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</si>
  <si>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</si>
  <si>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</si>
  <si>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</si>
  <si>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</si>
  <si>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</si>
  <si>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</si>
  <si>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</si>
  <si>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</si>
  <si>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</si>
  <si>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</si>
  <si>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</si>
  <si>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</si>
  <si>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</si>
  <si>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</si>
  <si>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</si>
  <si>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</si>
  <si>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</si>
  <si>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</si>
  <si>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</si>
  <si>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</si>
  <si>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</si>
  <si>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</si>
  <si>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</si>
  <si>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</si>
  <si>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</si>
  <si>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</si>
  <si>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</si>
  <si>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</si>
  <si>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</si>
  <si>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</si>
  <si>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</si>
  <si>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35.30.11.120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</si>
  <si>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</si>
  <si>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</si>
  <si>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</si>
  <si>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</si>
  <si>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</si>
  <si>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</si>
  <si>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</si>
  <si>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</si>
  <si>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</si>
  <si>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</si>
  <si>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</si>
  <si>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</si>
  <si>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109,5*</t>
  </si>
  <si>
    <t>картофель</t>
  </si>
  <si>
    <t>315,2*</t>
  </si>
  <si>
    <t>овощи</t>
  </si>
  <si>
    <t>444*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</si>
  <si>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</si>
  <si>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</si>
  <si>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</si>
  <si>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</si>
  <si>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</si>
  <si>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</si>
  <si>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</si>
  <si>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</si>
  <si>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</si>
  <si>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</si>
  <si>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</si>
  <si>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</si>
  <si>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</si>
  <si>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</si>
  <si>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</si>
  <si>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</si>
  <si>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</si>
  <si>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</si>
  <si>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</si>
  <si>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</si>
  <si>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</si>
  <si>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3,8 тыс. тонн семян зерновых культур</t>
  </si>
  <si>
    <t>реализация</t>
  </si>
  <si>
    <t>2.</t>
  </si>
  <si>
    <t>Будаговское сельское поселение, д.Булюшкина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</si>
  <si>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</si>
  <si>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</si>
  <si>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</si>
  <si>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</si>
  <si>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</si>
  <si>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</si>
  <si>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Будаговское сельское поселение, д.Килим</t>
  </si>
  <si>
    <t>6.</t>
  </si>
  <si>
    <t>Будаговское сельское поселение, д.Северный Кадуй</t>
  </si>
  <si>
    <t>7.</t>
  </si>
  <si>
    <t>Писаревское сельское поселение, д.Булюшкина</t>
  </si>
  <si>
    <t>Развитие мясного скотоводства на базе ООО "Урожай"</t>
  </si>
  <si>
    <t>ВСЕГО ПО ПРОЕКТУ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</si>
  <si>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</si>
  <si>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</si>
  <si>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</si>
  <si>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</si>
  <si>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Развитие семейной животноводческой фермы на базе КФХ "Тюков В.Ю."</t>
  </si>
  <si>
    <t>Развитие семейной животноводческой фермы на базе КФХ "Лысенко С.К."</t>
  </si>
  <si>
    <t>Мощность проекта
 (в соответст. единицах)</t>
  </si>
  <si>
    <t>Лысенко С.К., глава КФХ, тел. 89086643774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</si>
  <si>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</si>
  <si>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</si>
  <si>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</si>
  <si>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Смычков А.В., глава КФХ, тел.: 89041406383</t>
  </si>
  <si>
    <t>Тюков В.Ю., глава КФХ, тел. 89041436250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</si>
  <si>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</si>
  <si>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</si>
  <si>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</si>
  <si>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</si>
  <si>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</si>
  <si>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</si>
  <si>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</si>
  <si>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</si>
  <si>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за 1 полугодие 2018 года</t>
  </si>
  <si>
    <t>Аналитический отчет о социально-экономической ситуации</t>
  </si>
  <si>
    <t>ООО "Парижское"</t>
  </si>
  <si>
    <t>ООО "Шерагульское"</t>
  </si>
  <si>
    <t>ООО "Кедр"</t>
  </si>
  <si>
    <t>ООО "Мугунский щебеночный карьер"</t>
  </si>
  <si>
    <t>ООО "Наш Дом"</t>
  </si>
  <si>
    <t>Энергия тепловая, отпущенная котельными, тысяча гигакалорий (ООО "Теплосервис"</t>
  </si>
  <si>
    <t>Пар и горячая вода, тысяча гигакалорий(МУСХП "Центральное"</t>
  </si>
  <si>
    <t>*</t>
  </si>
  <si>
    <t>8.</t>
  </si>
  <si>
    <t>Едогонское сельское поселение, с.Едогон</t>
  </si>
  <si>
    <t>Развитие семейной животноводческой фермы на базе ИП Глава КФХ Кобрусев Д.В."</t>
  </si>
  <si>
    <t>0,80 тыс. т.(производство мяса)</t>
  </si>
  <si>
    <t>ИП Глава КФХ Кобрусев Д.В., тел:89041286172, eloparevich@mail.ru</t>
  </si>
  <si>
    <t>Прочие (ООО "Наш Дом")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</si>
</sst>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26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166" fontId="21" fillId="0" borderId="0" applyBorder="0" applyProtection="0"/>
  </cellStyleXfs>
  <cellXfs count="18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/>
    <xf numFmtId="0" fontId="14" fillId="5" borderId="0" xfId="0" applyFont="1" applyFill="1"/>
    <xf numFmtId="0" fontId="14" fillId="0" borderId="0" xfId="0" applyFont="1"/>
    <xf numFmtId="0" fontId="6" fillId="5" borderId="0" xfId="0" applyFont="1" applyFill="1"/>
    <xf numFmtId="0" fontId="6" fillId="0" borderId="0" xfId="0" applyFont="1"/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4" fontId="16" fillId="0" borderId="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64" fontId="14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64" fontId="14" fillId="0" borderId="8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164" fontId="14" fillId="0" borderId="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164" fontId="16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0" applyNumberFormat="1" applyFont="1"/>
    <xf numFmtId="0" fontId="17" fillId="0" borderId="0" xfId="0" applyFont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2" fontId="14" fillId="6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16" fillId="0" borderId="0" xfId="0" applyFont="1" applyAlignment="1">
      <alignment horizontal="right" vertical="center"/>
    </xf>
    <xf numFmtId="0" fontId="14" fillId="5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2" fillId="0" borderId="0" xfId="0" applyFont="1"/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64" fontId="14" fillId="0" borderId="1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5" borderId="0" xfId="0" applyFont="1" applyFill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view="pageBreakPreview" zoomScale="70" zoomScaleNormal="75" zoomScaleSheetLayoutView="70" zoomScalePageLayoutView="75" workbookViewId="0">
      <selection activeCell="A150" sqref="A150"/>
    </sheetView>
  </sheetViews>
  <sheetFormatPr defaultRowHeight="13.2"/>
  <cols>
    <col min="1" max="1" width="69.88671875"/>
    <col min="2" max="2" width="15.44140625"/>
    <col min="3" max="3" width="16"/>
    <col min="4" max="4" width="17.5546875"/>
    <col min="5" max="5" width="13.44140625"/>
    <col min="6" max="1025" width="8.5546875"/>
  </cols>
  <sheetData>
    <row r="1" spans="1:5" ht="105" customHeight="1">
      <c r="A1" s="1"/>
      <c r="B1" s="2"/>
      <c r="C1" s="1"/>
      <c r="D1" s="143" t="s">
        <v>0</v>
      </c>
      <c r="E1" s="143"/>
    </row>
    <row r="2" spans="1:5" ht="17.399999999999999">
      <c r="A2" s="2"/>
      <c r="B2" s="2"/>
      <c r="C2" s="1"/>
      <c r="D2" s="144"/>
      <c r="E2" s="144"/>
    </row>
    <row r="3" spans="1:5" ht="24" customHeight="1">
      <c r="A3" s="145" t="s">
        <v>284</v>
      </c>
      <c r="B3" s="145"/>
      <c r="C3" s="145"/>
      <c r="D3" s="145"/>
      <c r="E3" s="145"/>
    </row>
    <row r="4" spans="1:5" ht="20.25" customHeight="1">
      <c r="A4" s="145" t="s">
        <v>1</v>
      </c>
      <c r="B4" s="145"/>
      <c r="C4" s="145"/>
      <c r="D4" s="145"/>
      <c r="E4" s="145"/>
    </row>
    <row r="5" spans="1:5" ht="23.25" customHeight="1">
      <c r="A5" s="145" t="s">
        <v>283</v>
      </c>
      <c r="B5" s="145"/>
      <c r="C5" s="145"/>
      <c r="D5" s="145"/>
      <c r="E5" s="145"/>
    </row>
    <row r="6" spans="1:5" ht="17.399999999999999">
      <c r="A6" s="148"/>
      <c r="B6" s="148"/>
      <c r="C6" s="148"/>
      <c r="D6" s="148"/>
      <c r="E6" s="148"/>
    </row>
    <row r="7" spans="1:5" ht="111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8.75" customHeight="1">
      <c r="A8" s="149" t="s">
        <v>7</v>
      </c>
      <c r="B8" s="149"/>
      <c r="C8" s="149"/>
      <c r="D8" s="149"/>
      <c r="E8" s="149"/>
    </row>
    <row r="9" spans="1:5" ht="36">
      <c r="A9" s="4" t="s">
        <v>8</v>
      </c>
      <c r="B9" s="5" t="s">
        <v>9</v>
      </c>
      <c r="C9" s="6">
        <f>SUM(C15:C23)+C11</f>
        <v>3712.0600000000004</v>
      </c>
      <c r="D9" s="6">
        <f>SUM(D15:D23)+D11</f>
        <v>3266.8100000000004</v>
      </c>
      <c r="E9" s="6">
        <f>C9/D9*100</f>
        <v>113.62950401155867</v>
      </c>
    </row>
    <row r="10" spans="1:5" ht="18">
      <c r="A10" s="7" t="s">
        <v>10</v>
      </c>
      <c r="B10" s="8"/>
      <c r="C10" s="8"/>
      <c r="D10" s="8"/>
      <c r="E10" s="9"/>
    </row>
    <row r="11" spans="1:5" ht="41.25" customHeight="1">
      <c r="A11" s="10" t="s">
        <v>11</v>
      </c>
      <c r="B11" s="8" t="s">
        <v>9</v>
      </c>
      <c r="C11" s="9">
        <v>377.5</v>
      </c>
      <c r="D11" s="9">
        <v>333.923</v>
      </c>
      <c r="E11" s="9">
        <f t="shared" ref="E11:E31" si="0">C11/D11*100</f>
        <v>113.05001452430649</v>
      </c>
    </row>
    <row r="12" spans="1:5" ht="42.75" customHeight="1">
      <c r="A12" s="10" t="s">
        <v>12</v>
      </c>
      <c r="B12" s="8" t="s">
        <v>9</v>
      </c>
      <c r="C12" s="9">
        <v>197.1</v>
      </c>
      <c r="D12" s="9">
        <v>197.5</v>
      </c>
      <c r="E12" s="9">
        <f t="shared" si="0"/>
        <v>99.797468354430379</v>
      </c>
    </row>
    <row r="13" spans="1:5" ht="20.25" customHeight="1">
      <c r="A13" s="10" t="s">
        <v>13</v>
      </c>
      <c r="B13" s="8" t="s">
        <v>9</v>
      </c>
      <c r="C13" s="9">
        <v>180.4</v>
      </c>
      <c r="D13" s="9">
        <v>136.42500000000001</v>
      </c>
      <c r="E13" s="9">
        <f t="shared" si="0"/>
        <v>132.2338281106835</v>
      </c>
    </row>
    <row r="14" spans="1:5" ht="18">
      <c r="A14" s="10" t="s">
        <v>14</v>
      </c>
      <c r="B14" s="8" t="s">
        <v>9</v>
      </c>
      <c r="C14" s="9">
        <v>0</v>
      </c>
      <c r="D14" s="9">
        <v>0</v>
      </c>
      <c r="E14" s="9" t="e">
        <f t="shared" si="0"/>
        <v>#DIV/0!</v>
      </c>
    </row>
    <row r="15" spans="1:5" ht="18">
      <c r="A15" s="10" t="s">
        <v>15</v>
      </c>
      <c r="B15" s="8" t="s">
        <v>9</v>
      </c>
      <c r="C15" s="9">
        <v>2849.4</v>
      </c>
      <c r="D15" s="9">
        <v>2478.6</v>
      </c>
      <c r="E15" s="9">
        <f t="shared" si="0"/>
        <v>114.960058097313</v>
      </c>
    </row>
    <row r="16" spans="1:5" ht="18">
      <c r="A16" s="10" t="s">
        <v>16</v>
      </c>
      <c r="B16" s="8" t="s">
        <v>9</v>
      </c>
      <c r="C16" s="9">
        <v>2.8</v>
      </c>
      <c r="D16" s="9" t="s">
        <v>292</v>
      </c>
      <c r="E16" s="9" t="e">
        <f t="shared" si="0"/>
        <v>#VALUE!</v>
      </c>
    </row>
    <row r="17" spans="1:5" ht="40.5" customHeight="1">
      <c r="A17" s="10" t="s">
        <v>17</v>
      </c>
      <c r="B17" s="8" t="s">
        <v>9</v>
      </c>
      <c r="C17" s="9">
        <v>23.7</v>
      </c>
      <c r="D17" s="9">
        <v>26.052</v>
      </c>
      <c r="E17" s="9">
        <f t="shared" si="0"/>
        <v>90.971902349147854</v>
      </c>
    </row>
    <row r="18" spans="1:5" ht="57.75" customHeight="1">
      <c r="A18" s="10" t="s">
        <v>18</v>
      </c>
      <c r="B18" s="8" t="s">
        <v>9</v>
      </c>
      <c r="C18" s="9">
        <v>0</v>
      </c>
      <c r="D18" s="9">
        <v>0</v>
      </c>
      <c r="E18" s="9" t="e">
        <f t="shared" si="0"/>
        <v>#DIV/0!</v>
      </c>
    </row>
    <row r="19" spans="1:5" ht="18">
      <c r="A19" s="10" t="s">
        <v>19</v>
      </c>
      <c r="B19" s="8" t="s">
        <v>9</v>
      </c>
      <c r="C19" s="9">
        <v>107.9</v>
      </c>
      <c r="D19" s="9">
        <v>96.766999999999996</v>
      </c>
      <c r="E19" s="9">
        <f t="shared" si="0"/>
        <v>111.50495520167001</v>
      </c>
    </row>
    <row r="20" spans="1:5" ht="36">
      <c r="A20" s="10" t="s">
        <v>20</v>
      </c>
      <c r="B20" s="8" t="s">
        <v>9</v>
      </c>
      <c r="C20" s="9">
        <v>348.9</v>
      </c>
      <c r="D20" s="9">
        <v>329.75099999999998</v>
      </c>
      <c r="E20" s="9">
        <f t="shared" si="0"/>
        <v>105.8071090004276</v>
      </c>
    </row>
    <row r="21" spans="1:5" ht="18">
      <c r="A21" s="10" t="s">
        <v>21</v>
      </c>
      <c r="B21" s="8" t="s">
        <v>9</v>
      </c>
      <c r="C21" s="9">
        <v>0</v>
      </c>
      <c r="D21" s="9">
        <v>0</v>
      </c>
      <c r="E21" s="9" t="e">
        <f t="shared" si="0"/>
        <v>#DIV/0!</v>
      </c>
    </row>
    <row r="22" spans="1:5" ht="18">
      <c r="A22" s="10" t="s">
        <v>22</v>
      </c>
      <c r="B22" s="8" t="s">
        <v>9</v>
      </c>
      <c r="C22" s="9">
        <v>0</v>
      </c>
      <c r="D22" s="9">
        <v>0</v>
      </c>
      <c r="E22" s="9" t="e">
        <f t="shared" si="0"/>
        <v>#DIV/0!</v>
      </c>
    </row>
    <row r="23" spans="1:5" ht="18">
      <c r="A23" s="10" t="s">
        <v>298</v>
      </c>
      <c r="B23" s="8" t="s">
        <v>9</v>
      </c>
      <c r="C23" s="9">
        <v>1.86</v>
      </c>
      <c r="D23" s="9">
        <v>1.7170000000000001</v>
      </c>
      <c r="E23" s="9">
        <f t="shared" si="0"/>
        <v>108.3284799068142</v>
      </c>
    </row>
    <row r="24" spans="1:5" ht="36">
      <c r="A24" s="4" t="s">
        <v>24</v>
      </c>
      <c r="B24" s="5" t="s">
        <v>25</v>
      </c>
      <c r="C24" s="6">
        <f>C9/C83</f>
        <v>147.89672895334476</v>
      </c>
      <c r="D24" s="6">
        <f>D9/D83</f>
        <v>127.93459956921873</v>
      </c>
      <c r="E24" s="6">
        <f t="shared" si="0"/>
        <v>115.60338598889001</v>
      </c>
    </row>
    <row r="25" spans="1:5" ht="18">
      <c r="A25" s="4" t="s">
        <v>26</v>
      </c>
      <c r="B25" s="5" t="s">
        <v>9</v>
      </c>
      <c r="C25" s="96">
        <v>66.2</v>
      </c>
      <c r="D25" s="96">
        <v>88.2</v>
      </c>
      <c r="E25" s="6">
        <f t="shared" si="0"/>
        <v>75.056689342403629</v>
      </c>
    </row>
    <row r="26" spans="1:5" ht="18">
      <c r="A26" s="4" t="s">
        <v>27</v>
      </c>
      <c r="B26" s="5" t="s">
        <v>9</v>
      </c>
      <c r="C26" s="96">
        <v>9.1</v>
      </c>
      <c r="D26" s="96">
        <v>11.1</v>
      </c>
      <c r="E26" s="6">
        <f t="shared" si="0"/>
        <v>81.981981981981974</v>
      </c>
    </row>
    <row r="27" spans="1:5" ht="18">
      <c r="A27" s="4" t="s">
        <v>28</v>
      </c>
      <c r="B27" s="5" t="s">
        <v>29</v>
      </c>
      <c r="C27" s="6">
        <v>78.3</v>
      </c>
      <c r="D27" s="6">
        <v>81.900000000000006</v>
      </c>
      <c r="E27" s="6">
        <f t="shared" si="0"/>
        <v>95.604395604395592</v>
      </c>
    </row>
    <row r="28" spans="1:5" ht="18">
      <c r="A28" s="4" t="s">
        <v>30</v>
      </c>
      <c r="B28" s="5" t="s">
        <v>29</v>
      </c>
      <c r="C28" s="6">
        <v>21.7</v>
      </c>
      <c r="D28" s="6">
        <v>18.100000000000001</v>
      </c>
      <c r="E28" s="6">
        <f t="shared" si="0"/>
        <v>119.88950276243094</v>
      </c>
    </row>
    <row r="29" spans="1:5" ht="64.5" customHeight="1">
      <c r="A29" s="4" t="s">
        <v>31</v>
      </c>
      <c r="B29" s="5" t="s">
        <v>9</v>
      </c>
      <c r="C29" s="98">
        <v>115.6</v>
      </c>
      <c r="D29" s="99">
        <v>111.6</v>
      </c>
      <c r="E29" s="6">
        <f t="shared" si="0"/>
        <v>103.58422939068099</v>
      </c>
    </row>
    <row r="30" spans="1:5" ht="60.75" customHeight="1">
      <c r="A30" s="4" t="s">
        <v>32</v>
      </c>
      <c r="B30" s="5" t="s">
        <v>9</v>
      </c>
      <c r="C30" s="99">
        <v>116.6</v>
      </c>
      <c r="D30" s="99">
        <v>114.9</v>
      </c>
      <c r="E30" s="6">
        <f t="shared" si="0"/>
        <v>101.47954743255004</v>
      </c>
    </row>
    <row r="31" spans="1:5" ht="54">
      <c r="A31" s="4" t="s">
        <v>33</v>
      </c>
      <c r="B31" s="5" t="s">
        <v>25</v>
      </c>
      <c r="C31" s="6">
        <f>C30/C83</f>
        <v>4.6456034104944415</v>
      </c>
      <c r="D31" s="6">
        <f>D30/D83</f>
        <v>4.499706285490503</v>
      </c>
      <c r="E31" s="6">
        <f t="shared" si="0"/>
        <v>103.24236996255489</v>
      </c>
    </row>
    <row r="32" spans="1:5" ht="18.75" customHeight="1">
      <c r="A32" s="150" t="s">
        <v>34</v>
      </c>
      <c r="B32" s="150"/>
      <c r="C32" s="150"/>
      <c r="D32" s="150"/>
      <c r="E32" s="150"/>
    </row>
    <row r="33" spans="1:6" ht="17.399999999999999">
      <c r="A33" s="11" t="s">
        <v>35</v>
      </c>
      <c r="B33" s="12"/>
      <c r="C33" s="12"/>
      <c r="D33" s="12"/>
      <c r="E33" s="12"/>
    </row>
    <row r="34" spans="1:6" ht="36">
      <c r="A34" s="100" t="s">
        <v>36</v>
      </c>
      <c r="B34" s="101" t="s">
        <v>9</v>
      </c>
      <c r="C34" s="102">
        <f>C37+C40+C43</f>
        <v>2883.3</v>
      </c>
      <c r="D34" s="102">
        <f>D37+D40+D43</f>
        <v>2508.7999999999997</v>
      </c>
      <c r="E34" s="102">
        <f>C34/D34*100</f>
        <v>114.92745535714289</v>
      </c>
    </row>
    <row r="35" spans="1:6" ht="18">
      <c r="A35" s="100" t="s">
        <v>37</v>
      </c>
      <c r="B35" s="101" t="s">
        <v>29</v>
      </c>
      <c r="C35" s="101">
        <v>116.1</v>
      </c>
      <c r="D35" s="101">
        <v>102.5</v>
      </c>
      <c r="E35" s="102">
        <f>C35/D35*100</f>
        <v>113.26829268292681</v>
      </c>
    </row>
    <row r="36" spans="1:6" ht="18">
      <c r="A36" s="103" t="s">
        <v>38</v>
      </c>
      <c r="B36" s="93"/>
      <c r="C36" s="93"/>
      <c r="D36" s="93"/>
      <c r="E36" s="104"/>
    </row>
    <row r="37" spans="1:6" ht="36">
      <c r="A37" s="100" t="s">
        <v>39</v>
      </c>
      <c r="B37" s="101" t="s">
        <v>9</v>
      </c>
      <c r="C37" s="102">
        <v>2849.4</v>
      </c>
      <c r="D37" s="102">
        <v>2478.6</v>
      </c>
      <c r="E37" s="102">
        <f>C37/D37*100</f>
        <v>114.960058097313</v>
      </c>
    </row>
    <row r="38" spans="1:6" ht="18">
      <c r="A38" s="100" t="s">
        <v>40</v>
      </c>
      <c r="B38" s="101" t="s">
        <v>29</v>
      </c>
      <c r="C38" s="101">
        <v>116.2</v>
      </c>
      <c r="D38" s="101">
        <v>102.5</v>
      </c>
      <c r="E38" s="102">
        <f>C38/D38*100</f>
        <v>113.36585365853659</v>
      </c>
    </row>
    <row r="39" spans="1:6" ht="18">
      <c r="A39" s="103" t="s">
        <v>41</v>
      </c>
      <c r="B39" s="93"/>
      <c r="C39" s="93"/>
      <c r="D39" s="93"/>
      <c r="E39" s="105"/>
    </row>
    <row r="40" spans="1:6" ht="36">
      <c r="A40" s="100" t="s">
        <v>39</v>
      </c>
      <c r="B40" s="93" t="s">
        <v>9</v>
      </c>
      <c r="C40" s="105">
        <v>2.8</v>
      </c>
      <c r="D40" s="105">
        <v>0</v>
      </c>
      <c r="E40" s="105" t="e">
        <f>C40/D40*100</f>
        <v>#DIV/0!</v>
      </c>
    </row>
    <row r="41" spans="1:6" ht="18">
      <c r="A41" s="100" t="s">
        <v>40</v>
      </c>
      <c r="B41" s="93" t="s">
        <v>29</v>
      </c>
      <c r="C41" s="105" t="s">
        <v>292</v>
      </c>
      <c r="D41" s="105">
        <v>0</v>
      </c>
      <c r="E41" s="105" t="e">
        <f>C41/D41*100</f>
        <v>#VALUE!</v>
      </c>
    </row>
    <row r="42" spans="1:6" ht="34.799999999999997">
      <c r="A42" s="103" t="s">
        <v>42</v>
      </c>
      <c r="B42" s="93"/>
      <c r="C42" s="93"/>
      <c r="D42" s="93"/>
      <c r="E42" s="105"/>
    </row>
    <row r="43" spans="1:6" ht="36">
      <c r="A43" s="100" t="s">
        <v>43</v>
      </c>
      <c r="B43" s="101" t="s">
        <v>9</v>
      </c>
      <c r="C43" s="101">
        <v>31.1</v>
      </c>
      <c r="D43" s="102">
        <v>30.2</v>
      </c>
      <c r="E43" s="102">
        <f>C43/D43*100</f>
        <v>102.98013245033113</v>
      </c>
    </row>
    <row r="44" spans="1:6" ht="18">
      <c r="A44" s="100" t="s">
        <v>40</v>
      </c>
      <c r="B44" s="101" t="s">
        <v>29</v>
      </c>
      <c r="C44" s="101">
        <v>103.5</v>
      </c>
      <c r="D44" s="101">
        <v>102.2</v>
      </c>
      <c r="E44" s="102">
        <f>C44/D44*100</f>
        <v>101.27201565557731</v>
      </c>
      <c r="F44" s="92"/>
    </row>
    <row r="45" spans="1:6" ht="52.2">
      <c r="A45" s="103" t="s">
        <v>275</v>
      </c>
      <c r="B45" s="93"/>
      <c r="C45" s="93"/>
      <c r="D45" s="93"/>
      <c r="E45" s="93"/>
    </row>
    <row r="46" spans="1:6" ht="36">
      <c r="A46" s="100" t="s">
        <v>43</v>
      </c>
      <c r="B46" s="101" t="s">
        <v>9</v>
      </c>
      <c r="C46" s="102">
        <v>0</v>
      </c>
      <c r="D46" s="102">
        <v>0</v>
      </c>
      <c r="E46" s="102" t="e">
        <f>C46/D46*100</f>
        <v>#DIV/0!</v>
      </c>
    </row>
    <row r="47" spans="1:6" ht="34.799999999999997">
      <c r="A47" s="103" t="s">
        <v>44</v>
      </c>
      <c r="B47" s="106"/>
      <c r="C47" s="93"/>
      <c r="D47" s="93"/>
      <c r="E47" s="93"/>
    </row>
    <row r="48" spans="1:6" ht="21.75" customHeight="1">
      <c r="A48" s="107" t="s">
        <v>277</v>
      </c>
      <c r="B48" s="101" t="s">
        <v>9</v>
      </c>
      <c r="C48" s="108">
        <v>58.8</v>
      </c>
      <c r="D48" s="102">
        <v>58.4</v>
      </c>
      <c r="E48" s="102">
        <f>C48/D48*100</f>
        <v>100.68493150684932</v>
      </c>
    </row>
    <row r="49" spans="1:6" ht="36">
      <c r="A49" s="107" t="s">
        <v>278</v>
      </c>
      <c r="B49" s="101" t="s">
        <v>29</v>
      </c>
      <c r="C49" s="101">
        <v>97.1</v>
      </c>
      <c r="D49" s="101">
        <v>110.9</v>
      </c>
      <c r="E49" s="102">
        <f>C49/D49*100</f>
        <v>87.556357078449039</v>
      </c>
    </row>
    <row r="50" spans="1:6" ht="18">
      <c r="A50" s="103" t="s">
        <v>45</v>
      </c>
      <c r="B50" s="106"/>
      <c r="C50" s="93"/>
      <c r="D50" s="93"/>
      <c r="E50" s="93"/>
    </row>
    <row r="51" spans="1:6" ht="18">
      <c r="A51" s="107" t="s">
        <v>46</v>
      </c>
      <c r="B51" s="101" t="s">
        <v>9</v>
      </c>
      <c r="C51" s="101">
        <v>102.9</v>
      </c>
      <c r="D51" s="101">
        <v>97.7</v>
      </c>
      <c r="E51" s="102">
        <f>C51/D51*100</f>
        <v>105.32241555783008</v>
      </c>
    </row>
    <row r="52" spans="1:6" ht="18">
      <c r="A52" s="107" t="s">
        <v>47</v>
      </c>
      <c r="B52" s="101" t="s">
        <v>48</v>
      </c>
      <c r="C52" s="102">
        <v>238.1</v>
      </c>
      <c r="D52" s="102">
        <v>0</v>
      </c>
      <c r="E52" s="102" t="e">
        <f>C52/D52*100</f>
        <v>#DIV/0!</v>
      </c>
    </row>
    <row r="53" spans="1:6" ht="18">
      <c r="A53" s="107" t="s">
        <v>49</v>
      </c>
      <c r="B53" s="101" t="s">
        <v>48</v>
      </c>
      <c r="C53" s="102">
        <f>C52/C83*1000</f>
        <v>9486.4337224590618</v>
      </c>
      <c r="D53" s="102">
        <f>D52/D83*1000</f>
        <v>0</v>
      </c>
      <c r="E53" s="102" t="e">
        <f>C53/D53*100</f>
        <v>#DIV/0!</v>
      </c>
    </row>
    <row r="54" spans="1:6" ht="18">
      <c r="A54" s="103" t="s">
        <v>50</v>
      </c>
      <c r="B54" s="106"/>
      <c r="C54" s="93"/>
      <c r="D54" s="93"/>
      <c r="E54" s="93"/>
    </row>
    <row r="55" spans="1:6" ht="18">
      <c r="A55" s="107" t="s">
        <v>51</v>
      </c>
      <c r="B55" s="101" t="s">
        <v>52</v>
      </c>
      <c r="C55" s="102">
        <v>0</v>
      </c>
      <c r="D55" s="102">
        <v>0</v>
      </c>
      <c r="E55" s="102" t="e">
        <f>C55/D55*100</f>
        <v>#DIV/0!</v>
      </c>
      <c r="F55" s="92"/>
    </row>
    <row r="56" spans="1:6" ht="19.5" customHeight="1">
      <c r="A56" s="107" t="s">
        <v>53</v>
      </c>
      <c r="B56" s="101" t="s">
        <v>54</v>
      </c>
      <c r="C56" s="102">
        <v>0</v>
      </c>
      <c r="D56" s="102">
        <v>0</v>
      </c>
      <c r="E56" s="102" t="e">
        <f>C56/D56*100</f>
        <v>#DIV/0!</v>
      </c>
    </row>
    <row r="57" spans="1:6" ht="34.799999999999997">
      <c r="A57" s="103" t="s">
        <v>55</v>
      </c>
      <c r="B57" s="106"/>
      <c r="C57" s="93"/>
      <c r="D57" s="93"/>
      <c r="E57" s="93"/>
    </row>
    <row r="58" spans="1:6" ht="18">
      <c r="A58" s="107" t="s">
        <v>56</v>
      </c>
      <c r="B58" s="101" t="s">
        <v>9</v>
      </c>
      <c r="C58" s="102">
        <v>349</v>
      </c>
      <c r="D58" s="101">
        <v>329.8</v>
      </c>
      <c r="E58" s="102">
        <f>C58/D58*100</f>
        <v>105.82171012734992</v>
      </c>
    </row>
    <row r="59" spans="1:6" ht="18">
      <c r="A59" s="107" t="s">
        <v>57</v>
      </c>
      <c r="B59" s="101" t="s">
        <v>29</v>
      </c>
      <c r="C59" s="101">
        <v>103.2</v>
      </c>
      <c r="D59" s="101">
        <v>109.5</v>
      </c>
      <c r="E59" s="102">
        <f>C59/D59*100</f>
        <v>94.246575342465761</v>
      </c>
      <c r="F59" s="92"/>
    </row>
    <row r="60" spans="1:6" ht="18">
      <c r="A60" s="103" t="s">
        <v>58</v>
      </c>
      <c r="B60" s="106"/>
      <c r="C60" s="93"/>
      <c r="D60" s="93"/>
      <c r="E60" s="93"/>
    </row>
    <row r="61" spans="1:6" ht="22.5" customHeight="1">
      <c r="A61" s="107" t="s">
        <v>276</v>
      </c>
      <c r="B61" s="101" t="s">
        <v>59</v>
      </c>
      <c r="C61" s="101">
        <v>84</v>
      </c>
      <c r="D61" s="101">
        <v>86</v>
      </c>
      <c r="E61" s="102">
        <f>C61/D61*100</f>
        <v>97.674418604651152</v>
      </c>
      <c r="F61" s="92"/>
    </row>
    <row r="62" spans="1:6" ht="36">
      <c r="A62" s="107" t="s">
        <v>279</v>
      </c>
      <c r="B62" s="101" t="s">
        <v>29</v>
      </c>
      <c r="C62" s="101">
        <v>19.899999999999999</v>
      </c>
      <c r="D62" s="101">
        <v>20.399999999999999</v>
      </c>
      <c r="E62" s="102">
        <f>C62/D62*100</f>
        <v>97.549019607843135</v>
      </c>
      <c r="F62" s="92"/>
    </row>
    <row r="63" spans="1:6" ht="18">
      <c r="A63" s="109" t="s">
        <v>60</v>
      </c>
      <c r="B63" s="95" t="s">
        <v>25</v>
      </c>
      <c r="C63" s="95">
        <v>502069</v>
      </c>
      <c r="D63" s="95">
        <v>314279</v>
      </c>
      <c r="E63" s="102">
        <f>C63/D63*100</f>
        <v>159.75264017004</v>
      </c>
    </row>
    <row r="64" spans="1:6" ht="18">
      <c r="A64" s="93" t="s">
        <v>61</v>
      </c>
      <c r="B64" s="93" t="s">
        <v>25</v>
      </c>
      <c r="C64" s="93">
        <v>11172</v>
      </c>
      <c r="D64" s="93">
        <v>187120</v>
      </c>
      <c r="E64" s="102">
        <f>C64/D64*100</f>
        <v>5.9705002137665675</v>
      </c>
    </row>
    <row r="65" spans="1:5" ht="18.75" customHeight="1">
      <c r="A65" s="146" t="s">
        <v>62</v>
      </c>
      <c r="B65" s="146"/>
      <c r="C65" s="146"/>
      <c r="D65" s="146"/>
      <c r="E65" s="146"/>
    </row>
    <row r="66" spans="1:5" ht="72">
      <c r="A66" s="109" t="s">
        <v>63</v>
      </c>
      <c r="B66" s="95" t="s">
        <v>64</v>
      </c>
      <c r="C66" s="99"/>
      <c r="D66" s="99"/>
      <c r="E66" s="102" t="e">
        <f>C66/D66*100</f>
        <v>#DIV/0!</v>
      </c>
    </row>
    <row r="67" spans="1:5" ht="18">
      <c r="A67" s="109" t="s">
        <v>65</v>
      </c>
      <c r="B67" s="110"/>
      <c r="C67" s="99"/>
      <c r="D67" s="99"/>
      <c r="E67" s="95"/>
    </row>
    <row r="68" spans="1:5" ht="18">
      <c r="A68" s="111" t="s">
        <v>66</v>
      </c>
      <c r="B68" s="93" t="s">
        <v>67</v>
      </c>
      <c r="C68" s="105"/>
      <c r="D68" s="105"/>
      <c r="E68" s="105" t="e">
        <f>C68/D68*100</f>
        <v>#DIV/0!</v>
      </c>
    </row>
    <row r="69" spans="1:5" ht="18">
      <c r="A69" s="93" t="s">
        <v>68</v>
      </c>
      <c r="B69" s="93" t="s">
        <v>29</v>
      </c>
      <c r="C69" s="105"/>
      <c r="D69" s="105"/>
      <c r="E69" s="105" t="e">
        <f>C69/D69*100</f>
        <v>#DIV/0!</v>
      </c>
    </row>
    <row r="70" spans="1:5" ht="18">
      <c r="A70" s="111" t="s">
        <v>69</v>
      </c>
      <c r="B70" s="93" t="s">
        <v>67</v>
      </c>
      <c r="C70" s="105"/>
      <c r="D70" s="105"/>
      <c r="E70" s="105" t="e">
        <f>C70/D70*100</f>
        <v>#DIV/0!</v>
      </c>
    </row>
    <row r="71" spans="1:5" ht="21" customHeight="1">
      <c r="A71" s="111" t="s">
        <v>70</v>
      </c>
      <c r="B71" s="93" t="s">
        <v>29</v>
      </c>
      <c r="C71" s="105"/>
      <c r="D71" s="105"/>
      <c r="E71" s="105" t="e">
        <f>C71/D71*100</f>
        <v>#DIV/0!</v>
      </c>
    </row>
    <row r="72" spans="1:5" ht="18">
      <c r="A72" s="109" t="s">
        <v>71</v>
      </c>
      <c r="B72" s="93"/>
      <c r="C72" s="105"/>
      <c r="D72" s="105"/>
      <c r="E72" s="93"/>
    </row>
    <row r="73" spans="1:5" ht="18">
      <c r="A73" s="111" t="s">
        <v>72</v>
      </c>
      <c r="B73" s="93" t="s">
        <v>67</v>
      </c>
      <c r="C73" s="105"/>
      <c r="D73" s="105"/>
      <c r="E73" s="105" t="e">
        <f t="shared" ref="E73:E81" si="1">C73/D73*100</f>
        <v>#DIV/0!</v>
      </c>
    </row>
    <row r="74" spans="1:5" ht="18">
      <c r="A74" s="93" t="s">
        <v>68</v>
      </c>
      <c r="B74" s="93" t="s">
        <v>29</v>
      </c>
      <c r="C74" s="105"/>
      <c r="D74" s="105"/>
      <c r="E74" s="105" t="e">
        <f t="shared" si="1"/>
        <v>#DIV/0!</v>
      </c>
    </row>
    <row r="75" spans="1:5" ht="18">
      <c r="A75" s="10" t="s">
        <v>73</v>
      </c>
      <c r="B75" s="8" t="s">
        <v>67</v>
      </c>
      <c r="C75" s="9"/>
      <c r="D75" s="9"/>
      <c r="E75" s="9" t="e">
        <f t="shared" si="1"/>
        <v>#DIV/0!</v>
      </c>
    </row>
    <row r="76" spans="1:5" ht="18">
      <c r="A76" s="93" t="s">
        <v>68</v>
      </c>
      <c r="B76" s="93" t="s">
        <v>29</v>
      </c>
      <c r="C76" s="105"/>
      <c r="D76" s="105"/>
      <c r="E76" s="105" t="e">
        <f t="shared" si="1"/>
        <v>#DIV/0!</v>
      </c>
    </row>
    <row r="77" spans="1:5" ht="18">
      <c r="A77" s="111" t="s">
        <v>74</v>
      </c>
      <c r="B77" s="93" t="s">
        <v>67</v>
      </c>
      <c r="C77" s="105"/>
      <c r="D77" s="105"/>
      <c r="E77" s="105" t="e">
        <f t="shared" si="1"/>
        <v>#DIV/0!</v>
      </c>
    </row>
    <row r="78" spans="1:5" ht="18">
      <c r="A78" s="93" t="s">
        <v>68</v>
      </c>
      <c r="B78" s="93" t="s">
        <v>29</v>
      </c>
      <c r="C78" s="105"/>
      <c r="D78" s="105"/>
      <c r="E78" s="105" t="e">
        <f t="shared" si="1"/>
        <v>#DIV/0!</v>
      </c>
    </row>
    <row r="79" spans="1:5" ht="43.5" customHeight="1">
      <c r="A79" s="109" t="s">
        <v>75</v>
      </c>
      <c r="B79" s="95" t="s">
        <v>64</v>
      </c>
      <c r="C79" s="99"/>
      <c r="D79" s="99"/>
      <c r="E79" s="99" t="e">
        <f t="shared" si="1"/>
        <v>#DIV/0!</v>
      </c>
    </row>
    <row r="80" spans="1:5" ht="36">
      <c r="A80" s="109" t="s">
        <v>76</v>
      </c>
      <c r="B80" s="95" t="s">
        <v>29</v>
      </c>
      <c r="C80" s="99"/>
      <c r="D80" s="99"/>
      <c r="E80" s="99" t="e">
        <f t="shared" si="1"/>
        <v>#DIV/0!</v>
      </c>
    </row>
    <row r="81" spans="1:5" ht="36">
      <c r="A81" s="109" t="s">
        <v>77</v>
      </c>
      <c r="B81" s="95" t="s">
        <v>29</v>
      </c>
      <c r="C81" s="99"/>
      <c r="D81" s="99"/>
      <c r="E81" s="99" t="e">
        <f t="shared" si="1"/>
        <v>#DIV/0!</v>
      </c>
    </row>
    <row r="82" spans="1:5" ht="18.75" customHeight="1">
      <c r="A82" s="146" t="s">
        <v>78</v>
      </c>
      <c r="B82" s="146"/>
      <c r="C82" s="146"/>
      <c r="D82" s="146"/>
      <c r="E82" s="146"/>
    </row>
    <row r="83" spans="1:5" ht="18">
      <c r="A83" s="112" t="s">
        <v>79</v>
      </c>
      <c r="B83" s="95" t="s">
        <v>80</v>
      </c>
      <c r="C83" s="113">
        <v>25.099</v>
      </c>
      <c r="D83" s="113">
        <v>25.535</v>
      </c>
      <c r="E83" s="99">
        <f t="shared" ref="E83:E104" si="2">C83/D83*100</f>
        <v>98.292539651458782</v>
      </c>
    </row>
    <row r="84" spans="1:5" ht="18">
      <c r="A84" s="109" t="s">
        <v>81</v>
      </c>
      <c r="B84" s="95" t="s">
        <v>67</v>
      </c>
      <c r="C84" s="113"/>
      <c r="D84" s="113"/>
      <c r="E84" s="99" t="e">
        <f t="shared" si="2"/>
        <v>#DIV/0!</v>
      </c>
    </row>
    <row r="85" spans="1:5" ht="18">
      <c r="A85" s="109" t="s">
        <v>82</v>
      </c>
      <c r="B85" s="95" t="s">
        <v>67</v>
      </c>
      <c r="C85" s="113"/>
      <c r="D85" s="113"/>
      <c r="E85" s="99" t="e">
        <f t="shared" si="2"/>
        <v>#DIV/0!</v>
      </c>
    </row>
    <row r="86" spans="1:5" ht="18">
      <c r="A86" s="111" t="s">
        <v>83</v>
      </c>
      <c r="B86" s="93" t="s">
        <v>67</v>
      </c>
      <c r="C86" s="94"/>
      <c r="D86" s="94"/>
      <c r="E86" s="102" t="e">
        <f t="shared" si="2"/>
        <v>#DIV/0!</v>
      </c>
    </row>
    <row r="87" spans="1:5" ht="18">
      <c r="A87" s="109" t="s">
        <v>84</v>
      </c>
      <c r="B87" s="95" t="s">
        <v>67</v>
      </c>
      <c r="C87" s="113"/>
      <c r="D87" s="113"/>
      <c r="E87" s="99" t="e">
        <f t="shared" si="2"/>
        <v>#DIV/0!</v>
      </c>
    </row>
    <row r="88" spans="1:5" ht="18">
      <c r="A88" s="109" t="s">
        <v>85</v>
      </c>
      <c r="B88" s="95" t="s">
        <v>67</v>
      </c>
      <c r="C88" s="113"/>
      <c r="D88" s="113"/>
      <c r="E88" s="99" t="e">
        <f t="shared" si="2"/>
        <v>#DIV/0!</v>
      </c>
    </row>
    <row r="89" spans="1:5" ht="18">
      <c r="A89" s="111" t="s">
        <v>86</v>
      </c>
      <c r="B89" s="93" t="s">
        <v>67</v>
      </c>
      <c r="C89" s="94"/>
      <c r="D89" s="94"/>
      <c r="E89" s="102" t="e">
        <f t="shared" si="2"/>
        <v>#DIV/0!</v>
      </c>
    </row>
    <row r="90" spans="1:5" ht="54">
      <c r="A90" s="109" t="s">
        <v>87</v>
      </c>
      <c r="B90" s="95" t="s">
        <v>29</v>
      </c>
      <c r="C90" s="99">
        <f>SUM(C95:C103)+C91</f>
        <v>0</v>
      </c>
      <c r="D90" s="99">
        <f>SUM(D95:D103)+D91</f>
        <v>0</v>
      </c>
      <c r="E90" s="99" t="e">
        <f t="shared" si="2"/>
        <v>#DIV/0!</v>
      </c>
    </row>
    <row r="91" spans="1:5" ht="36">
      <c r="A91" s="111" t="s">
        <v>88</v>
      </c>
      <c r="B91" s="93" t="s">
        <v>29</v>
      </c>
      <c r="C91" s="105">
        <f>SUM(C92:C94)</f>
        <v>0</v>
      </c>
      <c r="D91" s="105">
        <f>SUM(D92:D94)</f>
        <v>0</v>
      </c>
      <c r="E91" s="105" t="e">
        <f t="shared" si="2"/>
        <v>#DIV/0!</v>
      </c>
    </row>
    <row r="92" spans="1:5" ht="36">
      <c r="A92" s="111" t="s">
        <v>12</v>
      </c>
      <c r="B92" s="93" t="s">
        <v>29</v>
      </c>
      <c r="C92" s="105"/>
      <c r="D92" s="105"/>
      <c r="E92" s="105" t="e">
        <f t="shared" si="2"/>
        <v>#DIV/0!</v>
      </c>
    </row>
    <row r="93" spans="1:5" ht="18">
      <c r="A93" s="111" t="s">
        <v>13</v>
      </c>
      <c r="B93" s="93" t="s">
        <v>29</v>
      </c>
      <c r="C93" s="105"/>
      <c r="D93" s="105"/>
      <c r="E93" s="105" t="e">
        <f t="shared" si="2"/>
        <v>#DIV/0!</v>
      </c>
    </row>
    <row r="94" spans="1:5" ht="18">
      <c r="A94" s="111" t="s">
        <v>14</v>
      </c>
      <c r="B94" s="93" t="s">
        <v>29</v>
      </c>
      <c r="C94" s="105"/>
      <c r="D94" s="105"/>
      <c r="E94" s="105" t="e">
        <f t="shared" si="2"/>
        <v>#DIV/0!</v>
      </c>
    </row>
    <row r="95" spans="1:5" ht="18">
      <c r="A95" s="111" t="s">
        <v>15</v>
      </c>
      <c r="B95" s="93" t="s">
        <v>29</v>
      </c>
      <c r="C95" s="105"/>
      <c r="D95" s="105"/>
      <c r="E95" s="105" t="e">
        <f t="shared" si="2"/>
        <v>#DIV/0!</v>
      </c>
    </row>
    <row r="96" spans="1:5" ht="18">
      <c r="A96" s="111" t="s">
        <v>16</v>
      </c>
      <c r="B96" s="93" t="s">
        <v>29</v>
      </c>
      <c r="C96" s="105"/>
      <c r="D96" s="105"/>
      <c r="E96" s="105" t="e">
        <f t="shared" si="2"/>
        <v>#DIV/0!</v>
      </c>
    </row>
    <row r="97" spans="1:5" ht="36">
      <c r="A97" s="111" t="s">
        <v>17</v>
      </c>
      <c r="B97" s="93" t="s">
        <v>29</v>
      </c>
      <c r="C97" s="105"/>
      <c r="D97" s="105"/>
      <c r="E97" s="105" t="e">
        <f t="shared" si="2"/>
        <v>#DIV/0!</v>
      </c>
    </row>
    <row r="98" spans="1:5" ht="58.5" customHeight="1">
      <c r="A98" s="111" t="s">
        <v>18</v>
      </c>
      <c r="B98" s="93" t="s">
        <v>29</v>
      </c>
      <c r="C98" s="105"/>
      <c r="D98" s="105"/>
      <c r="E98" s="105" t="e">
        <f t="shared" si="2"/>
        <v>#DIV/0!</v>
      </c>
    </row>
    <row r="99" spans="1:5" ht="18">
      <c r="A99" s="111" t="s">
        <v>19</v>
      </c>
      <c r="B99" s="93" t="s">
        <v>29</v>
      </c>
      <c r="C99" s="105"/>
      <c r="D99" s="105"/>
      <c r="E99" s="105" t="e">
        <f t="shared" si="2"/>
        <v>#DIV/0!</v>
      </c>
    </row>
    <row r="100" spans="1:5" ht="36">
      <c r="A100" s="111" t="s">
        <v>55</v>
      </c>
      <c r="B100" s="93" t="s">
        <v>29</v>
      </c>
      <c r="C100" s="105"/>
      <c r="D100" s="105"/>
      <c r="E100" s="105" t="e">
        <f t="shared" si="2"/>
        <v>#DIV/0!</v>
      </c>
    </row>
    <row r="101" spans="1:5" ht="18">
      <c r="A101" s="111" t="s">
        <v>21</v>
      </c>
      <c r="B101" s="93" t="s">
        <v>29</v>
      </c>
      <c r="C101" s="105"/>
      <c r="D101" s="105"/>
      <c r="E101" s="105" t="e">
        <f t="shared" si="2"/>
        <v>#DIV/0!</v>
      </c>
    </row>
    <row r="102" spans="1:5" ht="18">
      <c r="A102" s="111" t="s">
        <v>22</v>
      </c>
      <c r="B102" s="93" t="s">
        <v>29</v>
      </c>
      <c r="C102" s="105"/>
      <c r="D102" s="105"/>
      <c r="E102" s="105" t="e">
        <f t="shared" si="2"/>
        <v>#DIV/0!</v>
      </c>
    </row>
    <row r="103" spans="1:5" ht="18">
      <c r="A103" s="111" t="s">
        <v>23</v>
      </c>
      <c r="B103" s="93" t="s">
        <v>29</v>
      </c>
      <c r="C103" s="105"/>
      <c r="D103" s="105"/>
      <c r="E103" s="105" t="e">
        <f t="shared" si="2"/>
        <v>#DIV/0!</v>
      </c>
    </row>
    <row r="104" spans="1:5" ht="72">
      <c r="A104" s="111" t="s">
        <v>89</v>
      </c>
      <c r="B104" s="93" t="s">
        <v>29</v>
      </c>
      <c r="C104" s="105"/>
      <c r="D104" s="105"/>
      <c r="E104" s="105" t="e">
        <f t="shared" si="2"/>
        <v>#DIV/0!</v>
      </c>
    </row>
    <row r="105" spans="1:5" ht="18.75" customHeight="1">
      <c r="A105" s="146" t="s">
        <v>90</v>
      </c>
      <c r="B105" s="146"/>
      <c r="C105" s="146"/>
      <c r="D105" s="146"/>
      <c r="E105" s="146"/>
    </row>
    <row r="106" spans="1:5" ht="18">
      <c r="A106" s="109" t="s">
        <v>91</v>
      </c>
      <c r="B106" s="95" t="s">
        <v>80</v>
      </c>
      <c r="C106" s="113">
        <f>C108+C112+C113+C114+C116+C117+C120+C121+C122+C123</f>
        <v>5.2110000000000003</v>
      </c>
      <c r="D106" s="113">
        <f>D108+D112+D113+D114+D116+D117+D120+D121+D122+D123</f>
        <v>5.2910000000000004</v>
      </c>
      <c r="E106" s="99">
        <f>C106/D106*100</f>
        <v>98.487998487998482</v>
      </c>
    </row>
    <row r="107" spans="1:5" ht="18">
      <c r="A107" s="109" t="s">
        <v>92</v>
      </c>
      <c r="B107" s="95"/>
      <c r="C107" s="113"/>
      <c r="D107" s="113"/>
      <c r="E107" s="99"/>
    </row>
    <row r="108" spans="1:5" ht="36">
      <c r="A108" s="111" t="s">
        <v>93</v>
      </c>
      <c r="B108" s="93" t="s">
        <v>80</v>
      </c>
      <c r="C108" s="94">
        <v>0.42699999999999999</v>
      </c>
      <c r="D108" s="94">
        <v>0.45400000000000001</v>
      </c>
      <c r="E108" s="105">
        <f t="shared" ref="E108:E124" si="3">C108/D108*100</f>
        <v>94.052863436123346</v>
      </c>
    </row>
    <row r="109" spans="1:5" ht="36">
      <c r="A109" s="111" t="s">
        <v>12</v>
      </c>
      <c r="B109" s="93" t="s">
        <v>80</v>
      </c>
      <c r="C109" s="94">
        <v>0.24</v>
      </c>
      <c r="D109" s="94">
        <v>0.27</v>
      </c>
      <c r="E109" s="105">
        <f t="shared" si="3"/>
        <v>88.888888888888886</v>
      </c>
    </row>
    <row r="110" spans="1:5" ht="18">
      <c r="A110" s="111" t="s">
        <v>13</v>
      </c>
      <c r="B110" s="93" t="s">
        <v>80</v>
      </c>
      <c r="C110" s="94">
        <v>0.187</v>
      </c>
      <c r="D110" s="94">
        <v>0.184</v>
      </c>
      <c r="E110" s="105">
        <f t="shared" si="3"/>
        <v>101.63043478260869</v>
      </c>
    </row>
    <row r="111" spans="1:5" ht="18">
      <c r="A111" s="111" t="s">
        <v>14</v>
      </c>
      <c r="B111" s="93" t="s">
        <v>80</v>
      </c>
      <c r="C111" s="94">
        <v>0</v>
      </c>
      <c r="D111" s="94">
        <v>0</v>
      </c>
      <c r="E111" s="105" t="e">
        <f t="shared" si="3"/>
        <v>#DIV/0!</v>
      </c>
    </row>
    <row r="112" spans="1:5" ht="18">
      <c r="A112" s="111" t="s">
        <v>15</v>
      </c>
      <c r="B112" s="93" t="s">
        <v>80</v>
      </c>
      <c r="C112" s="94">
        <v>2.0630000000000002</v>
      </c>
      <c r="D112" s="94">
        <v>2.1030000000000002</v>
      </c>
      <c r="E112" s="105">
        <f t="shared" si="3"/>
        <v>98.097955301949597</v>
      </c>
    </row>
    <row r="113" spans="1:5" ht="18">
      <c r="A113" s="111" t="s">
        <v>16</v>
      </c>
      <c r="B113" s="93" t="s">
        <v>80</v>
      </c>
      <c r="C113" s="94">
        <v>7.0000000000000001E-3</v>
      </c>
      <c r="D113" s="94">
        <v>0</v>
      </c>
      <c r="E113" s="105" t="e">
        <f t="shared" si="3"/>
        <v>#DIV/0!</v>
      </c>
    </row>
    <row r="114" spans="1:5" ht="36">
      <c r="A114" s="111" t="s">
        <v>17</v>
      </c>
      <c r="B114" s="93" t="s">
        <v>80</v>
      </c>
      <c r="C114" s="94">
        <v>0.21</v>
      </c>
      <c r="D114" s="94">
        <v>0.214</v>
      </c>
      <c r="E114" s="105">
        <f t="shared" si="3"/>
        <v>98.130841121495322</v>
      </c>
    </row>
    <row r="115" spans="1:5" ht="57.75" customHeight="1">
      <c r="A115" s="111" t="s">
        <v>18</v>
      </c>
      <c r="B115" s="93" t="s">
        <v>80</v>
      </c>
      <c r="C115" s="94">
        <v>0</v>
      </c>
      <c r="D115" s="94">
        <v>0</v>
      </c>
      <c r="E115" s="105" t="e">
        <f t="shared" si="3"/>
        <v>#DIV/0!</v>
      </c>
    </row>
    <row r="116" spans="1:5" ht="18">
      <c r="A116" s="111" t="s">
        <v>19</v>
      </c>
      <c r="B116" s="93" t="s">
        <v>80</v>
      </c>
      <c r="C116" s="94">
        <v>0.19</v>
      </c>
      <c r="D116" s="94">
        <v>0.188</v>
      </c>
      <c r="E116" s="105">
        <f t="shared" si="3"/>
        <v>101.06382978723406</v>
      </c>
    </row>
    <row r="117" spans="1:5" ht="36">
      <c r="A117" s="111" t="s">
        <v>55</v>
      </c>
      <c r="B117" s="93" t="s">
        <v>80</v>
      </c>
      <c r="C117" s="94">
        <v>0.113</v>
      </c>
      <c r="D117" s="94">
        <v>0.14299999999999999</v>
      </c>
      <c r="E117" s="105">
        <f t="shared" si="3"/>
        <v>79.020979020979027</v>
      </c>
    </row>
    <row r="118" spans="1:5" ht="18">
      <c r="A118" s="111" t="s">
        <v>21</v>
      </c>
      <c r="B118" s="93" t="s">
        <v>80</v>
      </c>
      <c r="C118" s="94">
        <v>0</v>
      </c>
      <c r="D118" s="94">
        <v>0</v>
      </c>
      <c r="E118" s="105" t="e">
        <f t="shared" si="3"/>
        <v>#DIV/0!</v>
      </c>
    </row>
    <row r="119" spans="1:5" ht="18">
      <c r="A119" s="111" t="s">
        <v>22</v>
      </c>
      <c r="B119" s="93" t="s">
        <v>80</v>
      </c>
      <c r="C119" s="94">
        <v>0</v>
      </c>
      <c r="D119" s="94">
        <v>0</v>
      </c>
      <c r="E119" s="105" t="e">
        <f t="shared" si="3"/>
        <v>#DIV/0!</v>
      </c>
    </row>
    <row r="120" spans="1:5" ht="36">
      <c r="A120" s="111" t="s">
        <v>94</v>
      </c>
      <c r="B120" s="93" t="s">
        <v>80</v>
      </c>
      <c r="C120" s="94">
        <v>0.30099999999999999</v>
      </c>
      <c r="D120" s="94">
        <v>0.30499999999999999</v>
      </c>
      <c r="E120" s="105">
        <f t="shared" si="3"/>
        <v>98.688524590163922</v>
      </c>
    </row>
    <row r="121" spans="1:5" ht="18">
      <c r="A121" s="111" t="s">
        <v>95</v>
      </c>
      <c r="B121" s="93" t="s">
        <v>80</v>
      </c>
      <c r="C121" s="94">
        <v>1.302</v>
      </c>
      <c r="D121" s="94">
        <v>1.2889999999999999</v>
      </c>
      <c r="E121" s="105">
        <f t="shared" si="3"/>
        <v>101.00853374709078</v>
      </c>
    </row>
    <row r="122" spans="1:5" ht="18">
      <c r="A122" s="111" t="s">
        <v>96</v>
      </c>
      <c r="B122" s="93" t="s">
        <v>80</v>
      </c>
      <c r="C122" s="94">
        <v>0.34599999999999997</v>
      </c>
      <c r="D122" s="94">
        <v>0.34300000000000003</v>
      </c>
      <c r="E122" s="105">
        <f t="shared" si="3"/>
        <v>100.8746355685131</v>
      </c>
    </row>
    <row r="123" spans="1:5" ht="18">
      <c r="A123" s="111" t="s">
        <v>23</v>
      </c>
      <c r="B123" s="93" t="s">
        <v>80</v>
      </c>
      <c r="C123" s="94">
        <v>0.252</v>
      </c>
      <c r="D123" s="94">
        <v>0.252</v>
      </c>
      <c r="E123" s="105">
        <f t="shared" si="3"/>
        <v>100</v>
      </c>
    </row>
    <row r="124" spans="1:5" ht="78" customHeight="1">
      <c r="A124" s="107" t="s">
        <v>281</v>
      </c>
      <c r="B124" s="101" t="s">
        <v>80</v>
      </c>
      <c r="C124" s="101">
        <v>1.8149999999999999</v>
      </c>
      <c r="D124" s="101">
        <v>1.8049999999999999</v>
      </c>
      <c r="E124" s="102">
        <f t="shared" si="3"/>
        <v>100.55401662049861</v>
      </c>
    </row>
    <row r="125" spans="1:5" ht="18">
      <c r="A125" s="114" t="s">
        <v>97</v>
      </c>
      <c r="B125" s="93"/>
      <c r="C125" s="93"/>
      <c r="D125" s="93"/>
      <c r="E125" s="105"/>
    </row>
    <row r="126" spans="1:5" ht="36">
      <c r="A126" s="111" t="s">
        <v>98</v>
      </c>
      <c r="B126" s="93" t="s">
        <v>80</v>
      </c>
      <c r="C126" s="93">
        <v>0.25900000000000001</v>
      </c>
      <c r="D126" s="94">
        <v>0.26</v>
      </c>
      <c r="E126" s="105">
        <f t="shared" ref="E126:E132" si="4">C126/D126*100</f>
        <v>99.615384615384613</v>
      </c>
    </row>
    <row r="127" spans="1:5" ht="18">
      <c r="A127" s="111" t="s">
        <v>99</v>
      </c>
      <c r="B127" s="93" t="s">
        <v>80</v>
      </c>
      <c r="C127" s="94">
        <v>0</v>
      </c>
      <c r="D127" s="94">
        <v>0</v>
      </c>
      <c r="E127" s="105" t="e">
        <f t="shared" si="4"/>
        <v>#DIV/0!</v>
      </c>
    </row>
    <row r="128" spans="1:5" ht="18">
      <c r="A128" s="111" t="s">
        <v>95</v>
      </c>
      <c r="B128" s="93" t="s">
        <v>80</v>
      </c>
      <c r="C128" s="94">
        <v>1.2549999999999999</v>
      </c>
      <c r="D128" s="94">
        <v>1.24</v>
      </c>
      <c r="E128" s="105">
        <f t="shared" si="4"/>
        <v>101.20967741935483</v>
      </c>
    </row>
    <row r="129" spans="1:5" ht="18">
      <c r="A129" s="111" t="s">
        <v>100</v>
      </c>
      <c r="B129" s="93" t="s">
        <v>67</v>
      </c>
      <c r="C129" s="93">
        <v>0.30099999999999999</v>
      </c>
      <c r="D129" s="93">
        <v>0.30499999999999999</v>
      </c>
      <c r="E129" s="105">
        <f t="shared" si="4"/>
        <v>98.688524590163922</v>
      </c>
    </row>
    <row r="130" spans="1:5" ht="36">
      <c r="A130" s="115" t="s">
        <v>101</v>
      </c>
      <c r="B130" s="95" t="s">
        <v>29</v>
      </c>
      <c r="C130" s="95">
        <v>3.6</v>
      </c>
      <c r="D130" s="95">
        <v>4.8</v>
      </c>
      <c r="E130" s="99">
        <f t="shared" si="4"/>
        <v>75</v>
      </c>
    </row>
    <row r="131" spans="1:5" ht="18">
      <c r="A131" s="109" t="s">
        <v>102</v>
      </c>
      <c r="B131" s="95" t="s">
        <v>103</v>
      </c>
      <c r="C131" s="116">
        <f>(C157+C156)/C106/6*1000</f>
        <v>35882.428196763256</v>
      </c>
      <c r="D131" s="116">
        <f>(D157+D156)/D106/6*1000</f>
        <v>32728.532728532726</v>
      </c>
      <c r="E131" s="99">
        <f t="shared" si="4"/>
        <v>109.63653181274748</v>
      </c>
    </row>
    <row r="132" spans="1:5" ht="36">
      <c r="A132" s="109" t="s">
        <v>104</v>
      </c>
      <c r="B132" s="95" t="s">
        <v>103</v>
      </c>
      <c r="C132" s="116">
        <f>C157/C106/6*1000</f>
        <v>34830.166954519285</v>
      </c>
      <c r="D132" s="116">
        <f>D157/D106/6*1000</f>
        <v>31616.581616581618</v>
      </c>
      <c r="E132" s="99">
        <f t="shared" si="4"/>
        <v>110.16424032461585</v>
      </c>
    </row>
    <row r="133" spans="1:5" ht="18">
      <c r="A133" s="109" t="s">
        <v>92</v>
      </c>
      <c r="B133" s="93"/>
      <c r="C133" s="93"/>
      <c r="D133" s="93"/>
      <c r="E133" s="105"/>
    </row>
    <row r="134" spans="1:5" ht="36">
      <c r="A134" s="111" t="s">
        <v>93</v>
      </c>
      <c r="B134" s="93" t="s">
        <v>103</v>
      </c>
      <c r="C134" s="93">
        <v>20354</v>
      </c>
      <c r="D134" s="93">
        <v>19179</v>
      </c>
      <c r="E134" s="105">
        <f t="shared" ref="E134:E150" si="5">C134/D134*100</f>
        <v>106.12649251785808</v>
      </c>
    </row>
    <row r="135" spans="1:5" ht="36">
      <c r="A135" s="111" t="s">
        <v>12</v>
      </c>
      <c r="B135" s="93" t="s">
        <v>103</v>
      </c>
      <c r="C135" s="93">
        <v>15246</v>
      </c>
      <c r="D135" s="93">
        <v>12807</v>
      </c>
      <c r="E135" s="105">
        <f t="shared" si="5"/>
        <v>119.04427266338722</v>
      </c>
    </row>
    <row r="136" spans="1:5" ht="18">
      <c r="A136" s="111" t="s">
        <v>13</v>
      </c>
      <c r="B136" s="93" t="s">
        <v>103</v>
      </c>
      <c r="C136" s="93">
        <v>26909</v>
      </c>
      <c r="D136" s="93">
        <v>28529</v>
      </c>
      <c r="E136" s="105">
        <f t="shared" si="5"/>
        <v>94.321567527778754</v>
      </c>
    </row>
    <row r="137" spans="1:5" ht="18">
      <c r="A137" s="111" t="s">
        <v>14</v>
      </c>
      <c r="B137" s="93" t="s">
        <v>103</v>
      </c>
      <c r="C137" s="93">
        <v>0</v>
      </c>
      <c r="D137" s="93">
        <v>0</v>
      </c>
      <c r="E137" s="105" t="e">
        <f t="shared" si="5"/>
        <v>#DIV/0!</v>
      </c>
    </row>
    <row r="138" spans="1:5" ht="18">
      <c r="A138" s="111" t="s">
        <v>15</v>
      </c>
      <c r="B138" s="93" t="s">
        <v>103</v>
      </c>
      <c r="C138" s="93">
        <v>47041</v>
      </c>
      <c r="D138" s="93">
        <v>45114</v>
      </c>
      <c r="E138" s="105">
        <f t="shared" si="5"/>
        <v>104.27140133883053</v>
      </c>
    </row>
    <row r="139" spans="1:5" ht="18">
      <c r="A139" s="111" t="s">
        <v>16</v>
      </c>
      <c r="B139" s="93" t="s">
        <v>103</v>
      </c>
      <c r="C139" s="93">
        <v>14500</v>
      </c>
      <c r="D139" s="93">
        <v>0</v>
      </c>
      <c r="E139" s="105" t="e">
        <f t="shared" si="5"/>
        <v>#DIV/0!</v>
      </c>
    </row>
    <row r="140" spans="1:5" ht="36">
      <c r="A140" s="111" t="s">
        <v>17</v>
      </c>
      <c r="B140" s="93" t="s">
        <v>103</v>
      </c>
      <c r="C140" s="93">
        <v>19702</v>
      </c>
      <c r="D140" s="93">
        <v>16629</v>
      </c>
      <c r="E140" s="105">
        <f t="shared" si="5"/>
        <v>118.47976426724398</v>
      </c>
    </row>
    <row r="141" spans="1:5" ht="39" customHeight="1">
      <c r="A141" s="111" t="s">
        <v>18</v>
      </c>
      <c r="B141" s="93" t="s">
        <v>103</v>
      </c>
      <c r="C141" s="93">
        <v>0</v>
      </c>
      <c r="D141" s="93">
        <v>0</v>
      </c>
      <c r="E141" s="105" t="e">
        <f t="shared" si="5"/>
        <v>#DIV/0!</v>
      </c>
    </row>
    <row r="142" spans="1:5" ht="18">
      <c r="A142" s="111" t="s">
        <v>19</v>
      </c>
      <c r="B142" s="93" t="s">
        <v>103</v>
      </c>
      <c r="C142" s="93">
        <v>27420</v>
      </c>
      <c r="D142" s="93">
        <v>24546</v>
      </c>
      <c r="E142" s="105">
        <f t="shared" si="5"/>
        <v>111.70862869714007</v>
      </c>
    </row>
    <row r="143" spans="1:5" ht="36">
      <c r="A143" s="111" t="s">
        <v>55</v>
      </c>
      <c r="B143" s="93" t="s">
        <v>103</v>
      </c>
      <c r="C143" s="93">
        <v>17178</v>
      </c>
      <c r="D143" s="93">
        <v>11307</v>
      </c>
      <c r="E143" s="105">
        <f t="shared" si="5"/>
        <v>151.92358715839745</v>
      </c>
    </row>
    <row r="144" spans="1:5" ht="18">
      <c r="A144" s="111" t="s">
        <v>21</v>
      </c>
      <c r="B144" s="93" t="s">
        <v>103</v>
      </c>
      <c r="C144" s="93">
        <v>0</v>
      </c>
      <c r="D144" s="93">
        <v>0</v>
      </c>
      <c r="E144" s="105" t="e">
        <f t="shared" si="5"/>
        <v>#DIV/0!</v>
      </c>
    </row>
    <row r="145" spans="1:6" ht="18">
      <c r="A145" s="111" t="s">
        <v>22</v>
      </c>
      <c r="B145" s="93" t="s">
        <v>103</v>
      </c>
      <c r="C145" s="93">
        <v>0</v>
      </c>
      <c r="D145" s="93">
        <v>0</v>
      </c>
      <c r="E145" s="105" t="e">
        <f t="shared" si="5"/>
        <v>#DIV/0!</v>
      </c>
    </row>
    <row r="146" spans="1:6" ht="36">
      <c r="A146" s="111" t="s">
        <v>94</v>
      </c>
      <c r="B146" s="93" t="s">
        <v>103</v>
      </c>
      <c r="C146" s="93">
        <v>31965</v>
      </c>
      <c r="D146" s="93">
        <v>26593</v>
      </c>
      <c r="E146" s="105">
        <f t="shared" si="5"/>
        <v>120.20080472304741</v>
      </c>
    </row>
    <row r="147" spans="1:6" ht="18">
      <c r="A147" s="10" t="s">
        <v>95</v>
      </c>
      <c r="B147" s="8" t="s">
        <v>103</v>
      </c>
      <c r="C147" s="8">
        <v>30535</v>
      </c>
      <c r="D147" s="8">
        <v>25226</v>
      </c>
      <c r="E147" s="9">
        <f t="shared" si="5"/>
        <v>121.04574645207326</v>
      </c>
    </row>
    <row r="148" spans="1:6" ht="18">
      <c r="A148" s="10" t="s">
        <v>96</v>
      </c>
      <c r="B148" s="8" t="s">
        <v>103</v>
      </c>
      <c r="C148" s="8">
        <v>24675</v>
      </c>
      <c r="D148" s="8">
        <v>22220</v>
      </c>
      <c r="E148" s="9">
        <f t="shared" si="5"/>
        <v>111.04860486048605</v>
      </c>
    </row>
    <row r="149" spans="1:6" ht="18">
      <c r="A149" s="10" t="s">
        <v>23</v>
      </c>
      <c r="B149" s="8" t="s">
        <v>103</v>
      </c>
      <c r="C149" s="8">
        <v>28232</v>
      </c>
      <c r="D149" s="8">
        <v>23622</v>
      </c>
      <c r="E149" s="9">
        <f t="shared" si="5"/>
        <v>119.51570569807805</v>
      </c>
    </row>
    <row r="150" spans="1:6" ht="78" customHeight="1">
      <c r="A150" s="15" t="s">
        <v>281</v>
      </c>
      <c r="B150" s="13" t="s">
        <v>103</v>
      </c>
      <c r="C150" s="13">
        <v>30089</v>
      </c>
      <c r="D150" s="13">
        <v>24589</v>
      </c>
      <c r="E150" s="14">
        <f t="shared" si="5"/>
        <v>122.3677254056692</v>
      </c>
    </row>
    <row r="151" spans="1:6" ht="18">
      <c r="A151" s="7" t="s">
        <v>97</v>
      </c>
      <c r="B151" s="13"/>
      <c r="C151" s="13"/>
      <c r="D151" s="13"/>
      <c r="E151" s="14"/>
    </row>
    <row r="152" spans="1:6" ht="39.75" customHeight="1">
      <c r="A152" s="111" t="s">
        <v>98</v>
      </c>
      <c r="B152" s="93" t="s">
        <v>103</v>
      </c>
      <c r="C152" s="93">
        <v>26737</v>
      </c>
      <c r="D152" s="93">
        <v>20172</v>
      </c>
      <c r="E152" s="105">
        <f t="shared" ref="E152:E163" si="6">C152/D152*100</f>
        <v>132.54511203648622</v>
      </c>
    </row>
    <row r="153" spans="1:6" ht="22.5" customHeight="1">
      <c r="A153" s="111" t="s">
        <v>99</v>
      </c>
      <c r="B153" s="93" t="s">
        <v>103</v>
      </c>
      <c r="C153" s="93">
        <v>0</v>
      </c>
      <c r="D153" s="93">
        <v>0</v>
      </c>
      <c r="E153" s="105" t="e">
        <f t="shared" si="6"/>
        <v>#DIV/0!</v>
      </c>
    </row>
    <row r="154" spans="1:6" ht="18">
      <c r="A154" s="111" t="s">
        <v>95</v>
      </c>
      <c r="B154" s="93" t="s">
        <v>103</v>
      </c>
      <c r="C154" s="93">
        <v>30323</v>
      </c>
      <c r="D154" s="93">
        <v>25038</v>
      </c>
      <c r="E154" s="105">
        <f t="shared" si="6"/>
        <v>121.10791596772906</v>
      </c>
    </row>
    <row r="155" spans="1:6" ht="18">
      <c r="A155" s="111" t="s">
        <v>100</v>
      </c>
      <c r="B155" s="93" t="s">
        <v>103</v>
      </c>
      <c r="C155" s="93">
        <v>31965</v>
      </c>
      <c r="D155" s="93">
        <v>26593</v>
      </c>
      <c r="E155" s="105">
        <f t="shared" si="6"/>
        <v>120.20080472304741</v>
      </c>
    </row>
    <row r="156" spans="1:6" ht="18">
      <c r="A156" s="112" t="s">
        <v>105</v>
      </c>
      <c r="B156" s="95" t="s">
        <v>9</v>
      </c>
      <c r="C156" s="95">
        <v>32.9</v>
      </c>
      <c r="D156" s="95">
        <v>35.299999999999997</v>
      </c>
      <c r="E156" s="99">
        <f t="shared" si="6"/>
        <v>93.201133144475918</v>
      </c>
    </row>
    <row r="157" spans="1:6" ht="18">
      <c r="A157" s="112" t="s">
        <v>106</v>
      </c>
      <c r="B157" s="95" t="s">
        <v>9</v>
      </c>
      <c r="C157" s="99">
        <v>1089</v>
      </c>
      <c r="D157" s="95">
        <v>1003.7</v>
      </c>
      <c r="E157" s="99">
        <f t="shared" si="6"/>
        <v>108.49855534522268</v>
      </c>
    </row>
    <row r="158" spans="1:6" ht="54">
      <c r="A158" s="109" t="s">
        <v>282</v>
      </c>
      <c r="B158" s="95" t="s">
        <v>103</v>
      </c>
      <c r="C158" s="140">
        <v>10149</v>
      </c>
      <c r="D158" s="117">
        <v>9962</v>
      </c>
      <c r="E158" s="99">
        <f t="shared" si="6"/>
        <v>101.87713310580205</v>
      </c>
    </row>
    <row r="159" spans="1:6" ht="54">
      <c r="A159" s="109" t="s">
        <v>107</v>
      </c>
      <c r="B159" s="95" t="s">
        <v>108</v>
      </c>
      <c r="C159" s="99">
        <f>C131/C158</f>
        <v>3.5355629319896793</v>
      </c>
      <c r="D159" s="99">
        <f>D131/D158</f>
        <v>3.2853375555644173</v>
      </c>
      <c r="E159" s="99">
        <f t="shared" si="6"/>
        <v>107.61642821150758</v>
      </c>
      <c r="F159" s="16"/>
    </row>
    <row r="160" spans="1:6" ht="36">
      <c r="A160" s="109" t="s">
        <v>109</v>
      </c>
      <c r="B160" s="95" t="s">
        <v>67</v>
      </c>
      <c r="C160" s="95">
        <v>7.0490000000000004</v>
      </c>
      <c r="D160" s="95">
        <v>7.3959999999999999</v>
      </c>
      <c r="E160" s="99">
        <f t="shared" si="6"/>
        <v>95.308274743104377</v>
      </c>
    </row>
    <row r="161" spans="1:5" ht="36">
      <c r="A161" s="109" t="s">
        <v>110</v>
      </c>
      <c r="B161" s="95" t="s">
        <v>29</v>
      </c>
      <c r="C161" s="95">
        <v>27.6</v>
      </c>
      <c r="D161" s="95">
        <v>28.7</v>
      </c>
      <c r="E161" s="99">
        <f t="shared" si="6"/>
        <v>96.167247386759584</v>
      </c>
    </row>
    <row r="162" spans="1:5" ht="18">
      <c r="A162" s="109" t="s">
        <v>111</v>
      </c>
      <c r="B162" s="95" t="s">
        <v>112</v>
      </c>
      <c r="C162" s="99">
        <v>0</v>
      </c>
      <c r="D162" s="99">
        <v>0</v>
      </c>
      <c r="E162" s="99" t="e">
        <f t="shared" si="6"/>
        <v>#DIV/0!</v>
      </c>
    </row>
    <row r="163" spans="1:5" ht="18">
      <c r="A163" s="118" t="s">
        <v>113</v>
      </c>
      <c r="B163" s="95" t="s">
        <v>112</v>
      </c>
      <c r="C163" s="99">
        <v>0</v>
      </c>
      <c r="D163" s="99">
        <v>0</v>
      </c>
      <c r="E163" s="99" t="e">
        <f t="shared" si="6"/>
        <v>#DIV/0!</v>
      </c>
    </row>
    <row r="164" spans="1:5" ht="18">
      <c r="A164" s="119"/>
      <c r="B164" s="120"/>
      <c r="C164" s="121"/>
      <c r="D164" s="121"/>
      <c r="E164" s="122"/>
    </row>
    <row r="165" spans="1:5" ht="24.75" customHeight="1">
      <c r="A165" s="147" t="s">
        <v>114</v>
      </c>
      <c r="B165" s="147"/>
      <c r="C165" s="147"/>
      <c r="D165" s="147"/>
      <c r="E165" s="147"/>
    </row>
  </sheetData>
  <mergeCells count="12">
    <mergeCell ref="A105:E105"/>
    <mergeCell ref="A165:E165"/>
    <mergeCell ref="A6:E6"/>
    <mergeCell ref="A8:E8"/>
    <mergeCell ref="A32:E32"/>
    <mergeCell ref="A65:E65"/>
    <mergeCell ref="A82:E82"/>
    <mergeCell ref="D1:E1"/>
    <mergeCell ref="D2:E2"/>
    <mergeCell ref="A3:E3"/>
    <mergeCell ref="A4:E4"/>
    <mergeCell ref="A5:E5"/>
  </mergeCells>
  <printOptions horizontalCentered="1"/>
  <pageMargins left="0.78749999999999998" right="0.39374999999999999" top="0.78749999999999998" bottom="0.78749999999999998" header="0.51180555555555496" footer="0.51180555555555496"/>
  <pageSetup paperSize="9" scale="69" firstPageNumber="0" fitToHeight="7" orientation="portrait" horizontalDpi="300" verticalDpi="300" r:id="rId1"/>
  <rowBreaks count="3" manualBreakCount="3">
    <brk id="41" max="16383" man="1"/>
    <brk id="85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58"/>
  <sheetViews>
    <sheetView view="pageBreakPreview" zoomScale="75" zoomScaleNormal="75" zoomScalePageLayoutView="75" workbookViewId="0">
      <selection activeCell="F24" sqref="F24:F39"/>
    </sheetView>
  </sheetViews>
  <sheetFormatPr defaultRowHeight="15.6"/>
  <cols>
    <col min="1" max="1" width="3.109375" style="17"/>
    <col min="2" max="2" width="3.33203125" style="17"/>
    <col min="3" max="3" width="8.33203125" style="17"/>
    <col min="4" max="4" width="26.109375" style="17" customWidth="1"/>
    <col min="5" max="5" width="14.88671875" style="18"/>
    <col min="6" max="6" width="14" style="18"/>
    <col min="7" max="7" width="16.33203125" style="18" customWidth="1"/>
    <col min="8" max="8" width="12.44140625" style="18" customWidth="1"/>
    <col min="9" max="9" width="17.88671875" style="18"/>
    <col min="10" max="10" width="12.109375" style="18" customWidth="1"/>
    <col min="11" max="11" width="15" style="18" customWidth="1"/>
    <col min="12" max="1025" width="8.33203125" style="18"/>
  </cols>
  <sheetData>
    <row r="1" spans="1:22" ht="15.75" customHeight="1">
      <c r="F1" s="151" t="s">
        <v>115</v>
      </c>
      <c r="G1" s="151"/>
      <c r="H1" s="151"/>
      <c r="I1" s="151"/>
      <c r="J1" s="151"/>
      <c r="K1" s="151"/>
    </row>
    <row r="2" spans="1:22" ht="18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</row>
    <row r="3" spans="1:22" ht="20.399999999999999">
      <c r="A3" s="152" t="s">
        <v>116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20.399999999999999">
      <c r="A4" s="152" t="s">
        <v>117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7.25" customHeight="1">
      <c r="A5" s="152" t="s">
        <v>118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>
      <c r="A6" s="22"/>
      <c r="B6" s="22"/>
      <c r="C6" s="22"/>
      <c r="D6" s="22"/>
      <c r="E6" s="21"/>
      <c r="F6" s="21"/>
      <c r="G6" s="21"/>
      <c r="H6" s="21"/>
      <c r="I6" s="21"/>
      <c r="J6" s="153" t="s">
        <v>119</v>
      </c>
      <c r="K6" s="15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5" customFormat="1" ht="96" customHeight="1">
      <c r="A7" s="154"/>
      <c r="B7" s="154"/>
      <c r="C7" s="154"/>
      <c r="D7" s="154"/>
      <c r="E7" s="23" t="s">
        <v>120</v>
      </c>
      <c r="F7" s="23" t="s">
        <v>121</v>
      </c>
      <c r="G7" s="23" t="s">
        <v>122</v>
      </c>
      <c r="H7" s="23" t="s">
        <v>123</v>
      </c>
      <c r="I7" s="23" t="s">
        <v>124</v>
      </c>
      <c r="J7" s="23" t="s">
        <v>106</v>
      </c>
      <c r="K7" s="23" t="s">
        <v>105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55.5" customHeight="1">
      <c r="A8" s="155" t="s">
        <v>125</v>
      </c>
      <c r="B8" s="155"/>
      <c r="C8" s="155"/>
      <c r="D8" s="155"/>
      <c r="E8" s="26">
        <f t="shared" ref="E8:K8" si="0">E9+E16+E21</f>
        <v>243.36399999999998</v>
      </c>
      <c r="F8" s="26">
        <f t="shared" si="0"/>
        <v>377.46600000000001</v>
      </c>
      <c r="G8" s="26">
        <f t="shared" si="0"/>
        <v>339.62299999999999</v>
      </c>
      <c r="H8" s="26">
        <f t="shared" si="0"/>
        <v>63.25</v>
      </c>
      <c r="I8" s="27">
        <f t="shared" si="0"/>
        <v>427</v>
      </c>
      <c r="J8" s="26">
        <f t="shared" si="0"/>
        <v>52.146000000000001</v>
      </c>
      <c r="K8" s="26">
        <f t="shared" si="0"/>
        <v>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69" customHeight="1">
      <c r="A9" s="156" t="s">
        <v>126</v>
      </c>
      <c r="B9" s="156"/>
      <c r="C9" s="156"/>
      <c r="D9" s="156"/>
      <c r="E9" s="28">
        <v>58.847999999999999</v>
      </c>
      <c r="F9" s="28">
        <v>197.1</v>
      </c>
      <c r="G9" s="28">
        <v>166.738</v>
      </c>
      <c r="H9" s="28">
        <v>60.542000000000002</v>
      </c>
      <c r="I9" s="29">
        <v>240</v>
      </c>
      <c r="J9" s="28">
        <v>21.954000000000001</v>
      </c>
      <c r="K9" s="28">
        <v>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8" customHeight="1">
      <c r="A10" s="30"/>
      <c r="B10" s="157" t="s">
        <v>127</v>
      </c>
      <c r="C10" s="157"/>
      <c r="D10" s="157"/>
      <c r="E10" s="31"/>
      <c r="F10" s="31"/>
      <c r="G10" s="31"/>
      <c r="H10" s="31"/>
      <c r="I10" s="32"/>
      <c r="J10" s="31"/>
      <c r="K10" s="3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>
      <c r="A11" s="30"/>
      <c r="B11" s="33"/>
      <c r="C11" s="33"/>
      <c r="D11" s="34" t="s">
        <v>128</v>
      </c>
      <c r="E11" s="35">
        <v>17.2</v>
      </c>
      <c r="F11" s="35">
        <v>21.4</v>
      </c>
      <c r="G11" s="35">
        <v>18.3</v>
      </c>
      <c r="H11" s="35">
        <v>3.7</v>
      </c>
      <c r="I11" s="36">
        <v>28</v>
      </c>
      <c r="J11" s="35">
        <v>3</v>
      </c>
      <c r="K11" s="35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>
      <c r="A12" s="30"/>
      <c r="B12" s="50"/>
      <c r="C12" s="50"/>
      <c r="D12" s="51" t="s">
        <v>263</v>
      </c>
      <c r="E12" s="35">
        <v>2.3050000000000002</v>
      </c>
      <c r="F12" s="35">
        <v>21.206</v>
      </c>
      <c r="G12" s="35">
        <v>14.484</v>
      </c>
      <c r="H12" s="35">
        <v>6.8310000000000004</v>
      </c>
      <c r="I12" s="36">
        <v>12</v>
      </c>
      <c r="J12" s="35">
        <v>1.2889999999999999</v>
      </c>
      <c r="K12" s="35">
        <v>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>
      <c r="A13" s="30"/>
      <c r="B13" s="50"/>
      <c r="C13" s="50"/>
      <c r="D13" s="51" t="s">
        <v>285</v>
      </c>
      <c r="E13" s="31">
        <v>0</v>
      </c>
      <c r="F13" s="31">
        <v>12.246</v>
      </c>
      <c r="G13" s="31">
        <v>8.6590000000000007</v>
      </c>
      <c r="H13" s="31">
        <v>4.7919999999999998</v>
      </c>
      <c r="I13" s="32">
        <v>17</v>
      </c>
      <c r="J13" s="31">
        <v>1.7210000000000001</v>
      </c>
      <c r="K13" s="31">
        <v>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>
      <c r="A14" s="30"/>
      <c r="B14" s="50"/>
      <c r="C14" s="50"/>
      <c r="D14" s="51" t="s">
        <v>286</v>
      </c>
      <c r="E14" s="31">
        <v>0</v>
      </c>
      <c r="F14" s="31">
        <v>2.77</v>
      </c>
      <c r="G14" s="31">
        <v>2.3679999999999999</v>
      </c>
      <c r="H14" s="31">
        <v>3.0339999999999998</v>
      </c>
      <c r="I14" s="32">
        <v>7</v>
      </c>
      <c r="J14" s="31">
        <v>0.77100000000000002</v>
      </c>
      <c r="K14" s="31">
        <v>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>
      <c r="A15" s="37"/>
      <c r="B15" s="38"/>
      <c r="C15" s="38"/>
      <c r="D15" s="39"/>
      <c r="E15" s="40"/>
      <c r="F15" s="40"/>
      <c r="G15" s="40"/>
      <c r="H15" s="40"/>
      <c r="I15" s="41"/>
      <c r="J15" s="40"/>
      <c r="K15" s="4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21" customHeight="1">
      <c r="A16" s="156" t="s">
        <v>129</v>
      </c>
      <c r="B16" s="156"/>
      <c r="C16" s="156"/>
      <c r="D16" s="156"/>
      <c r="E16" s="28">
        <v>184.51599999999999</v>
      </c>
      <c r="F16" s="28">
        <v>180.36600000000001</v>
      </c>
      <c r="G16" s="28">
        <v>172.88499999999999</v>
      </c>
      <c r="H16" s="28">
        <v>2.7080000000000002</v>
      </c>
      <c r="I16" s="29">
        <v>187</v>
      </c>
      <c r="J16" s="28">
        <v>30.192</v>
      </c>
      <c r="K16" s="28">
        <v>0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8" customHeight="1">
      <c r="A17" s="30"/>
      <c r="B17" s="157" t="s">
        <v>127</v>
      </c>
      <c r="C17" s="157"/>
      <c r="D17" s="157"/>
      <c r="E17" s="42"/>
      <c r="F17" s="42"/>
      <c r="G17" s="42"/>
      <c r="H17" s="42"/>
      <c r="I17" s="43"/>
      <c r="J17" s="42"/>
      <c r="K17" s="42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8" customHeight="1">
      <c r="A18" s="30"/>
      <c r="B18" s="123"/>
      <c r="C18" s="123"/>
      <c r="D18" s="97" t="s">
        <v>287</v>
      </c>
      <c r="E18" s="44">
        <v>163.54499999999999</v>
      </c>
      <c r="F18" s="44">
        <v>163.54499999999999</v>
      </c>
      <c r="G18" s="44">
        <v>160.167</v>
      </c>
      <c r="H18" s="44">
        <v>2.7080000000000002</v>
      </c>
      <c r="I18" s="45">
        <v>177</v>
      </c>
      <c r="J18" s="44">
        <v>29.222000000000001</v>
      </c>
      <c r="K18" s="44"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>
      <c r="A19" s="30"/>
      <c r="B19" s="33"/>
      <c r="C19" s="33"/>
      <c r="D19" s="34" t="s">
        <v>130</v>
      </c>
      <c r="E19" s="44">
        <v>16.376000000000001</v>
      </c>
      <c r="F19" s="44">
        <v>12.250999999999999</v>
      </c>
      <c r="G19" s="44">
        <v>12.718</v>
      </c>
      <c r="H19" s="44">
        <v>0</v>
      </c>
      <c r="I19" s="45">
        <v>8</v>
      </c>
      <c r="J19" s="44">
        <v>0.84799999999999998</v>
      </c>
      <c r="K19" s="44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37"/>
      <c r="B20" s="38"/>
      <c r="C20" s="38"/>
      <c r="D20" s="39"/>
      <c r="E20" s="40"/>
      <c r="F20" s="40"/>
      <c r="G20" s="40"/>
      <c r="H20" s="40"/>
      <c r="I20" s="41"/>
      <c r="J20" s="40"/>
      <c r="K20" s="4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1" customHeight="1">
      <c r="A21" s="156" t="s">
        <v>131</v>
      </c>
      <c r="B21" s="156"/>
      <c r="C21" s="156"/>
      <c r="D21" s="156"/>
      <c r="E21" s="28"/>
      <c r="F21" s="28"/>
      <c r="G21" s="28"/>
      <c r="H21" s="28"/>
      <c r="I21" s="29"/>
      <c r="J21" s="28"/>
      <c r="K21" s="28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.75" customHeight="1">
      <c r="A22" s="30"/>
      <c r="B22" s="157" t="s">
        <v>127</v>
      </c>
      <c r="C22" s="157"/>
      <c r="D22" s="157"/>
      <c r="E22" s="31"/>
      <c r="F22" s="31"/>
      <c r="G22" s="31"/>
      <c r="H22" s="31"/>
      <c r="I22" s="32"/>
      <c r="J22" s="31"/>
      <c r="K22" s="3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>
      <c r="A23" s="30"/>
      <c r="B23" s="33"/>
      <c r="C23" s="33"/>
      <c r="D23" s="34"/>
      <c r="E23" s="35"/>
      <c r="F23" s="35"/>
      <c r="G23" s="35"/>
      <c r="H23" s="35"/>
      <c r="I23" s="36"/>
      <c r="J23" s="35"/>
      <c r="K23" s="3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>
      <c r="A24" s="37"/>
      <c r="B24" s="38"/>
      <c r="C24" s="38"/>
      <c r="D24" s="39"/>
      <c r="E24" s="40"/>
      <c r="F24" s="136"/>
      <c r="G24" s="40"/>
      <c r="H24" s="40"/>
      <c r="I24" s="41"/>
      <c r="J24" s="40"/>
      <c r="K24" s="4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3.75" customHeight="1">
      <c r="A25" s="158" t="s">
        <v>262</v>
      </c>
      <c r="B25" s="158"/>
      <c r="C25" s="158"/>
      <c r="D25" s="158"/>
      <c r="E25" s="26">
        <v>2849.4160000000002</v>
      </c>
      <c r="F25" s="133">
        <v>2849.4160000000002</v>
      </c>
      <c r="G25" s="26">
        <v>13.157</v>
      </c>
      <c r="H25" s="26">
        <v>0.215</v>
      </c>
      <c r="I25" s="27">
        <v>2063</v>
      </c>
      <c r="J25" s="26">
        <v>582.20000000000005</v>
      </c>
      <c r="K25" s="26">
        <v>25.527999999999999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6.95" customHeight="1">
      <c r="A26" s="46"/>
      <c r="B26" s="159" t="s">
        <v>132</v>
      </c>
      <c r="C26" s="159"/>
      <c r="D26" s="159"/>
      <c r="E26" s="31"/>
      <c r="F26" s="132"/>
      <c r="G26" s="31"/>
      <c r="H26" s="31"/>
      <c r="I26" s="32"/>
      <c r="J26" s="31"/>
      <c r="K26" s="3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8.75" customHeight="1">
      <c r="A27" s="156" t="s">
        <v>133</v>
      </c>
      <c r="B27" s="156"/>
      <c r="C27" s="156"/>
      <c r="D27" s="156"/>
      <c r="E27" s="28">
        <f>E29</f>
        <v>2836.0430000000001</v>
      </c>
      <c r="F27" s="138">
        <f t="shared" ref="F27:K27" si="1">F29</f>
        <v>2836.0430000000001</v>
      </c>
      <c r="G27" s="28">
        <f t="shared" si="1"/>
        <v>0</v>
      </c>
      <c r="H27" s="28">
        <f t="shared" si="1"/>
        <v>0</v>
      </c>
      <c r="I27" s="28">
        <f t="shared" si="1"/>
        <v>2052</v>
      </c>
      <c r="J27" s="28">
        <f t="shared" si="1"/>
        <v>581.36099999999999</v>
      </c>
      <c r="K27" s="28">
        <f t="shared" si="1"/>
        <v>25.527999999999999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8" customHeight="1">
      <c r="A28" s="30"/>
      <c r="B28" s="157" t="s">
        <v>127</v>
      </c>
      <c r="C28" s="157"/>
      <c r="D28" s="157"/>
      <c r="E28" s="31"/>
      <c r="F28" s="132"/>
      <c r="G28" s="31"/>
      <c r="H28" s="31"/>
      <c r="I28" s="32"/>
      <c r="J28" s="31"/>
      <c r="K28" s="3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45.75" customHeight="1">
      <c r="A29" s="30"/>
      <c r="B29" s="33"/>
      <c r="C29" s="33"/>
      <c r="D29" s="34" t="s">
        <v>134</v>
      </c>
      <c r="E29" s="35">
        <v>2836.0430000000001</v>
      </c>
      <c r="F29" s="135">
        <v>2836.0430000000001</v>
      </c>
      <c r="G29" s="35"/>
      <c r="H29" s="35"/>
      <c r="I29" s="36">
        <v>2052</v>
      </c>
      <c r="J29" s="35">
        <v>581.36099999999999</v>
      </c>
      <c r="K29" s="35">
        <v>25.527999999999999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>
      <c r="A30" s="37"/>
      <c r="B30" s="38"/>
      <c r="C30" s="38"/>
      <c r="D30" s="39"/>
      <c r="E30" s="40"/>
      <c r="F30" s="136"/>
      <c r="G30" s="40"/>
      <c r="H30" s="40"/>
      <c r="I30" s="41"/>
      <c r="J30" s="40"/>
      <c r="K30" s="4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1.75" customHeight="1">
      <c r="A31" s="156" t="s">
        <v>135</v>
      </c>
      <c r="B31" s="156"/>
      <c r="C31" s="156"/>
      <c r="D31" s="156"/>
      <c r="E31" s="28"/>
      <c r="F31" s="138"/>
      <c r="G31" s="28"/>
      <c r="H31" s="28"/>
      <c r="I31" s="29"/>
      <c r="J31" s="28"/>
      <c r="K31" s="28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8.75" customHeight="1">
      <c r="A32" s="30"/>
      <c r="B32" s="157" t="s">
        <v>127</v>
      </c>
      <c r="C32" s="157"/>
      <c r="D32" s="157"/>
      <c r="E32" s="31"/>
      <c r="F32" s="132"/>
      <c r="G32" s="31"/>
      <c r="H32" s="31"/>
      <c r="I32" s="32"/>
      <c r="J32" s="31"/>
      <c r="K32" s="3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>
      <c r="A33" s="30"/>
      <c r="B33" s="33"/>
      <c r="C33" s="33"/>
      <c r="D33" s="47" t="s">
        <v>136</v>
      </c>
      <c r="E33" s="48">
        <v>0</v>
      </c>
      <c r="F33" s="135">
        <v>0</v>
      </c>
      <c r="G33" s="35">
        <v>0</v>
      </c>
      <c r="H33" s="35">
        <v>0</v>
      </c>
      <c r="I33" s="36">
        <v>6</v>
      </c>
      <c r="J33" s="35">
        <v>0.54</v>
      </c>
      <c r="K33" s="35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31.2">
      <c r="A34" s="30"/>
      <c r="B34" s="50"/>
      <c r="C34" s="50"/>
      <c r="D34" s="124" t="s">
        <v>288</v>
      </c>
      <c r="E34" s="125">
        <v>13.372999999999999</v>
      </c>
      <c r="F34" s="132">
        <v>13.372999999999999</v>
      </c>
      <c r="G34" s="31">
        <v>13.157</v>
      </c>
      <c r="H34" s="31">
        <v>0.215</v>
      </c>
      <c r="I34" s="32">
        <v>5</v>
      </c>
      <c r="J34" s="31">
        <v>0.36899999999999999</v>
      </c>
      <c r="K34" s="31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>
      <c r="A35" s="160" t="s">
        <v>16</v>
      </c>
      <c r="B35" s="161"/>
      <c r="C35" s="161"/>
      <c r="D35" s="162"/>
      <c r="E35" s="129">
        <v>2.8</v>
      </c>
      <c r="F35" s="139">
        <v>2.802</v>
      </c>
      <c r="G35" s="130">
        <v>2.335</v>
      </c>
      <c r="H35" s="130">
        <v>0.46700000000000003</v>
      </c>
      <c r="I35" s="131">
        <v>7</v>
      </c>
      <c r="J35" s="130">
        <v>0.60899999999999999</v>
      </c>
      <c r="K35" s="130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>
      <c r="A36" s="30"/>
      <c r="B36" s="50"/>
      <c r="C36" s="50"/>
      <c r="D36" s="124" t="s">
        <v>127</v>
      </c>
      <c r="E36" s="125"/>
      <c r="F36" s="132"/>
      <c r="G36" s="31"/>
      <c r="H36" s="31"/>
      <c r="I36" s="32"/>
      <c r="J36" s="31"/>
      <c r="K36" s="3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>
      <c r="A37" s="30"/>
      <c r="B37" s="50"/>
      <c r="C37" s="50"/>
      <c r="D37" s="124" t="s">
        <v>287</v>
      </c>
      <c r="E37" s="125">
        <v>2.8</v>
      </c>
      <c r="F37" s="132">
        <v>2.8</v>
      </c>
      <c r="G37" s="31">
        <v>2.2999999999999998</v>
      </c>
      <c r="H37" s="31">
        <v>0.5</v>
      </c>
      <c r="I37" s="32">
        <v>7</v>
      </c>
      <c r="J37" s="31">
        <v>0.60899999999999999</v>
      </c>
      <c r="K37" s="31">
        <v>0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>
      <c r="A38" s="37"/>
      <c r="B38" s="38"/>
      <c r="C38" s="38"/>
      <c r="D38" s="49"/>
      <c r="E38" s="40"/>
      <c r="F38" s="136"/>
      <c r="G38" s="40"/>
      <c r="H38" s="40"/>
      <c r="I38" s="41"/>
      <c r="J38" s="40"/>
      <c r="K38" s="4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69.75" customHeight="1">
      <c r="A39" s="158" t="s">
        <v>137</v>
      </c>
      <c r="B39" s="158"/>
      <c r="C39" s="158"/>
      <c r="D39" s="158"/>
      <c r="E39" s="26">
        <v>31.108000000000001</v>
      </c>
      <c r="F39" s="133">
        <v>23.734000000000002</v>
      </c>
      <c r="G39" s="26">
        <v>31.099</v>
      </c>
      <c r="H39" s="26">
        <v>3.0000000000000001E-3</v>
      </c>
      <c r="I39" s="27">
        <v>210</v>
      </c>
      <c r="J39" s="26">
        <v>24.777000000000001</v>
      </c>
      <c r="K39" s="26">
        <v>0.16400000000000001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9.5" customHeight="1">
      <c r="A40" s="167" t="s">
        <v>127</v>
      </c>
      <c r="B40" s="167"/>
      <c r="C40" s="167"/>
      <c r="D40" s="167"/>
      <c r="E40" s="31"/>
      <c r="F40" s="31"/>
      <c r="G40" s="31"/>
      <c r="H40" s="31"/>
      <c r="I40" s="32"/>
      <c r="J40" s="31"/>
      <c r="K40" s="3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9.5" customHeight="1">
      <c r="A41" s="126"/>
      <c r="B41" s="127"/>
      <c r="C41" s="127"/>
      <c r="D41" s="128" t="s">
        <v>146</v>
      </c>
      <c r="E41" s="31">
        <v>28.459</v>
      </c>
      <c r="F41" s="31">
        <v>21.094000000000001</v>
      </c>
      <c r="G41" s="31">
        <v>28.459</v>
      </c>
      <c r="H41" s="31">
        <v>0</v>
      </c>
      <c r="I41" s="32">
        <v>84</v>
      </c>
      <c r="J41" s="31">
        <v>11.664</v>
      </c>
      <c r="K41" s="31">
        <v>0.13600000000000001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>
      <c r="A42" s="30"/>
      <c r="B42" s="33"/>
      <c r="C42" s="33"/>
      <c r="D42" s="34" t="s">
        <v>138</v>
      </c>
      <c r="E42" s="35">
        <v>2.6429999999999998</v>
      </c>
      <c r="F42" s="35">
        <v>2.64</v>
      </c>
      <c r="G42" s="35">
        <v>2.64</v>
      </c>
      <c r="H42" s="35">
        <v>3.0000000000000001E-3</v>
      </c>
      <c r="I42" s="36">
        <v>9</v>
      </c>
      <c r="J42" s="35">
        <v>0.89600000000000002</v>
      </c>
      <c r="K42" s="35">
        <v>2.7E-2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31.2">
      <c r="A43" s="30"/>
      <c r="B43" s="50"/>
      <c r="C43" s="50"/>
      <c r="D43" s="51" t="s">
        <v>139</v>
      </c>
      <c r="E43" s="31">
        <v>0</v>
      </c>
      <c r="F43" s="132">
        <v>0</v>
      </c>
      <c r="G43" s="31">
        <v>0</v>
      </c>
      <c r="H43" s="31">
        <v>0</v>
      </c>
      <c r="I43" s="32">
        <v>117</v>
      </c>
      <c r="J43" s="31">
        <v>12.217000000000001</v>
      </c>
      <c r="K43" s="31">
        <v>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6.95" customHeight="1">
      <c r="A44" s="158" t="s">
        <v>140</v>
      </c>
      <c r="B44" s="158"/>
      <c r="C44" s="158"/>
      <c r="D44" s="158"/>
      <c r="E44" s="26">
        <f>SUM(E46:E47)</f>
        <v>102.886</v>
      </c>
      <c r="F44" s="133">
        <v>107.85599999999999</v>
      </c>
      <c r="G44" s="26">
        <f t="shared" ref="G44:K44" si="2">SUM(G46:G47)</f>
        <v>98.855000000000004</v>
      </c>
      <c r="H44" s="26">
        <f t="shared" si="2"/>
        <v>0.71599999999999997</v>
      </c>
      <c r="I44" s="27">
        <f t="shared" si="2"/>
        <v>190</v>
      </c>
      <c r="J44" s="26">
        <f t="shared" si="2"/>
        <v>31.257999999999999</v>
      </c>
      <c r="K44" s="26">
        <f t="shared" si="2"/>
        <v>0.17100000000000001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9.5" customHeight="1">
      <c r="A45" s="30"/>
      <c r="B45" s="157" t="s">
        <v>127</v>
      </c>
      <c r="C45" s="157"/>
      <c r="D45" s="157"/>
      <c r="E45" s="44"/>
      <c r="F45" s="134"/>
      <c r="G45" s="44"/>
      <c r="H45" s="44"/>
      <c r="I45" s="45"/>
      <c r="J45" s="44"/>
      <c r="K45" s="44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51" customHeight="1">
      <c r="A46" s="30"/>
      <c r="B46" s="33"/>
      <c r="C46" s="33"/>
      <c r="D46" s="39" t="s">
        <v>280</v>
      </c>
      <c r="E46" s="35">
        <v>100.21899999999999</v>
      </c>
      <c r="F46" s="135">
        <v>1043.328</v>
      </c>
      <c r="G46" s="35">
        <v>94.903000000000006</v>
      </c>
      <c r="H46" s="35">
        <v>0.71599999999999997</v>
      </c>
      <c r="I46" s="36">
        <v>174</v>
      </c>
      <c r="J46" s="35">
        <v>28.888999999999999</v>
      </c>
      <c r="K46" s="35">
        <v>0.17100000000000001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7.25" customHeight="1">
      <c r="A47" s="37"/>
      <c r="B47" s="38"/>
      <c r="C47" s="38"/>
      <c r="D47" s="39" t="s">
        <v>141</v>
      </c>
      <c r="E47" s="35">
        <v>2.6669999999999998</v>
      </c>
      <c r="F47" s="135">
        <v>3.5289999999999999</v>
      </c>
      <c r="G47" s="35">
        <v>3.952</v>
      </c>
      <c r="H47" s="35">
        <v>0</v>
      </c>
      <c r="I47" s="36">
        <v>16</v>
      </c>
      <c r="J47" s="35">
        <v>2.3690000000000002</v>
      </c>
      <c r="K47" s="35">
        <v>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50.25" customHeight="1">
      <c r="A48" s="158" t="s">
        <v>142</v>
      </c>
      <c r="B48" s="158"/>
      <c r="C48" s="158"/>
      <c r="D48" s="158"/>
      <c r="E48" s="26">
        <v>4.3739999999999997</v>
      </c>
      <c r="F48" s="133">
        <v>349</v>
      </c>
      <c r="G48" s="26">
        <v>13.332000000000001</v>
      </c>
      <c r="H48" s="26">
        <v>0.48299999999999998</v>
      </c>
      <c r="I48" s="27">
        <v>113</v>
      </c>
      <c r="J48" s="26">
        <v>11.648999999999999</v>
      </c>
      <c r="K48" s="26">
        <v>0.109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8.75" customHeight="1">
      <c r="A49" s="30"/>
      <c r="B49" s="157" t="s">
        <v>127</v>
      </c>
      <c r="C49" s="157"/>
      <c r="D49" s="157"/>
      <c r="E49" s="31"/>
      <c r="F49" s="132"/>
      <c r="G49" s="31"/>
      <c r="H49" s="31"/>
      <c r="I49" s="32"/>
      <c r="J49" s="31"/>
      <c r="K49" s="3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>
      <c r="A50" s="30"/>
      <c r="B50" s="33"/>
      <c r="C50" s="33"/>
      <c r="D50" s="34" t="s">
        <v>143</v>
      </c>
      <c r="E50" s="35">
        <v>0</v>
      </c>
      <c r="F50" s="135">
        <v>5.3789999999999996</v>
      </c>
      <c r="G50" s="35">
        <v>4.25</v>
      </c>
      <c r="H50" s="35">
        <v>0</v>
      </c>
      <c r="I50" s="36">
        <v>37</v>
      </c>
      <c r="J50" s="35">
        <v>2.0169999999999999</v>
      </c>
      <c r="K50" s="35">
        <v>0.109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>
      <c r="A51" s="30"/>
      <c r="B51" s="50"/>
      <c r="C51" s="50"/>
      <c r="D51" s="51" t="s">
        <v>144</v>
      </c>
      <c r="E51" s="35">
        <v>1.4279999999999999</v>
      </c>
      <c r="F51" s="135">
        <v>3.0470000000000002</v>
      </c>
      <c r="G51" s="35">
        <v>3.9750000000000001</v>
      </c>
      <c r="H51" s="35">
        <v>0</v>
      </c>
      <c r="I51" s="36">
        <v>12</v>
      </c>
      <c r="J51" s="35">
        <v>1.1220000000000001</v>
      </c>
      <c r="K51" s="35">
        <v>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>
      <c r="A52" s="37"/>
      <c r="B52" s="38"/>
      <c r="C52" s="38"/>
      <c r="D52" s="39"/>
      <c r="E52" s="40"/>
      <c r="F52" s="136"/>
      <c r="G52" s="40"/>
      <c r="H52" s="40"/>
      <c r="I52" s="41"/>
      <c r="J52" s="40"/>
      <c r="K52" s="4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2.5" customHeight="1">
      <c r="A53" s="163" t="s">
        <v>145</v>
      </c>
      <c r="B53" s="163"/>
      <c r="C53" s="163"/>
      <c r="D53" s="163"/>
      <c r="E53" s="26">
        <v>0</v>
      </c>
      <c r="F53" s="133">
        <v>0</v>
      </c>
      <c r="G53" s="26">
        <v>0</v>
      </c>
      <c r="H53" s="26">
        <v>0</v>
      </c>
      <c r="I53" s="27">
        <v>2190</v>
      </c>
      <c r="J53" s="26">
        <v>385.09300000000002</v>
      </c>
      <c r="K53" s="26">
        <v>6.9710000000000001</v>
      </c>
      <c r="L53" s="21">
        <v>6.9710000000000001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6.95" customHeight="1">
      <c r="A54" s="52"/>
      <c r="B54" s="164" t="s">
        <v>127</v>
      </c>
      <c r="C54" s="164"/>
      <c r="D54" s="164"/>
      <c r="E54" s="31"/>
      <c r="F54" s="132"/>
      <c r="G54" s="31"/>
      <c r="H54" s="31"/>
      <c r="I54" s="32"/>
      <c r="J54" s="31"/>
      <c r="K54" s="3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6.95" customHeight="1">
      <c r="A55" s="52"/>
      <c r="B55" s="53"/>
      <c r="C55" s="53"/>
      <c r="D55" s="54" t="s">
        <v>289</v>
      </c>
      <c r="E55" s="35">
        <v>1.8959999999999999</v>
      </c>
      <c r="F55" s="135">
        <v>1.86</v>
      </c>
      <c r="G55" s="35">
        <v>1.86</v>
      </c>
      <c r="H55" s="35">
        <v>0</v>
      </c>
      <c r="I55" s="36">
        <v>11</v>
      </c>
      <c r="J55" s="35">
        <v>1.246</v>
      </c>
      <c r="K55" s="35">
        <v>0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36" customHeight="1">
      <c r="A56" s="165" t="s">
        <v>147</v>
      </c>
      <c r="B56" s="165"/>
      <c r="C56" s="165"/>
      <c r="D56" s="165"/>
      <c r="E56" s="55">
        <f>E8+E25+E35+E39+E44+E48+E55</f>
        <v>3235.8440000000005</v>
      </c>
      <c r="F56" s="137">
        <f>F8+F25+F35+F39+F44+F48+F55</f>
        <v>3712.1340000000005</v>
      </c>
      <c r="G56" s="55">
        <f>G8+G25+G35+G39+G44+G48+G55</f>
        <v>500.26099999999997</v>
      </c>
      <c r="H56" s="55">
        <f>H8+H25+H35+H39+H44+H48+H55</f>
        <v>65.134</v>
      </c>
      <c r="I56" s="55">
        <f>I8+I25+I35+I39+I44+I48+I55+I53</f>
        <v>5211</v>
      </c>
      <c r="J56" s="55">
        <f>J8+J25+J35+J39+J44+J48+J55+J53</f>
        <v>1088.9780000000001</v>
      </c>
      <c r="K56" s="55">
        <f>K8+K25+K35+K39+K44+K48+K55+K53</f>
        <v>32.942999999999998</v>
      </c>
      <c r="L56" s="21"/>
      <c r="M56" s="21"/>
      <c r="N56" s="56"/>
      <c r="O56" s="21"/>
      <c r="P56" s="21"/>
      <c r="Q56" s="21"/>
      <c r="R56" s="21"/>
      <c r="S56" s="21"/>
      <c r="T56" s="21"/>
      <c r="U56" s="21"/>
      <c r="V56" s="21"/>
    </row>
    <row r="57" spans="1:22" ht="18.75" customHeight="1">
      <c r="A57" s="22"/>
      <c r="B57" s="22"/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81.599999999999994" customHeight="1">
      <c r="A58" s="166" t="s">
        <v>148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</sheetData>
  <mergeCells count="30">
    <mergeCell ref="A53:D53"/>
    <mergeCell ref="B54:D54"/>
    <mergeCell ref="A56:D56"/>
    <mergeCell ref="A58:K58"/>
    <mergeCell ref="A40:D40"/>
    <mergeCell ref="A44:D44"/>
    <mergeCell ref="B45:D45"/>
    <mergeCell ref="A48:D48"/>
    <mergeCell ref="B49:D49"/>
    <mergeCell ref="A27:D27"/>
    <mergeCell ref="B28:D28"/>
    <mergeCell ref="A31:D31"/>
    <mergeCell ref="B32:D32"/>
    <mergeCell ref="A39:D39"/>
    <mergeCell ref="A35:D35"/>
    <mergeCell ref="B17:D17"/>
    <mergeCell ref="A21:D21"/>
    <mergeCell ref="B22:D22"/>
    <mergeCell ref="A25:D25"/>
    <mergeCell ref="B26:D26"/>
    <mergeCell ref="A7:D7"/>
    <mergeCell ref="A8:D8"/>
    <mergeCell ref="A9:D9"/>
    <mergeCell ref="B10:D10"/>
    <mergeCell ref="A16:D16"/>
    <mergeCell ref="F1:K1"/>
    <mergeCell ref="A3:K3"/>
    <mergeCell ref="A4:K4"/>
    <mergeCell ref="A5:K5"/>
    <mergeCell ref="J6:K6"/>
  </mergeCells>
  <printOptions horizontalCentered="1"/>
  <pageMargins left="0.78740157480314965" right="0.39370078740157483" top="0.59055118110236227" bottom="0.59055118110236227" header="0" footer="0"/>
  <pageSetup paperSize="9" scale="70" firstPageNumber="0" fitToHeight="2" orientation="landscape" horizontalDpi="300" verticalDpi="300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topLeftCell="B16" zoomScale="75" zoomScaleNormal="60" zoomScalePageLayoutView="75" workbookViewId="0">
      <selection activeCell="A31" sqref="A31"/>
    </sheetView>
  </sheetViews>
  <sheetFormatPr defaultRowHeight="13.2"/>
  <cols>
    <col min="1" max="1" width="61.6640625"/>
    <col min="2" max="2" width="18.44140625"/>
    <col min="3" max="3" width="16.6640625"/>
    <col min="4" max="4" width="15.6640625"/>
    <col min="5" max="5" width="19.5546875"/>
    <col min="6" max="6" width="21.5546875"/>
    <col min="7" max="7" width="20"/>
    <col min="8" max="8" width="22.33203125"/>
    <col min="9" max="9" width="24.33203125"/>
    <col min="10" max="1025" width="8.5546875"/>
  </cols>
  <sheetData>
    <row r="1" spans="1:23" ht="15.6">
      <c r="A1" s="18"/>
      <c r="B1" s="18"/>
      <c r="C1" s="18"/>
      <c r="D1" s="18"/>
      <c r="E1" s="18"/>
      <c r="F1" s="57"/>
      <c r="G1" s="57"/>
      <c r="H1" s="57"/>
      <c r="I1" s="58" t="s">
        <v>149</v>
      </c>
      <c r="J1" s="57"/>
    </row>
    <row r="2" spans="1:23" ht="45.75" customHeight="1">
      <c r="A2" s="168" t="s">
        <v>150</v>
      </c>
      <c r="B2" s="168"/>
      <c r="C2" s="168"/>
      <c r="D2" s="168"/>
      <c r="E2" s="168"/>
      <c r="F2" s="168"/>
      <c r="G2" s="168"/>
      <c r="H2" s="168"/>
      <c r="I2" s="168"/>
    </row>
    <row r="3" spans="1:23" ht="21" customHeight="1">
      <c r="A3" s="169" t="s">
        <v>151</v>
      </c>
      <c r="B3" s="169"/>
      <c r="C3" s="169"/>
      <c r="D3" s="169"/>
      <c r="E3" s="169"/>
      <c r="F3" s="169"/>
      <c r="G3" s="169"/>
      <c r="H3" s="169"/>
      <c r="I3" s="169"/>
    </row>
    <row r="4" spans="1:23" ht="21" customHeight="1">
      <c r="A4" s="18"/>
      <c r="B4" s="59"/>
      <c r="C4" s="18"/>
      <c r="D4" s="18"/>
      <c r="E4" s="18"/>
      <c r="F4" s="18"/>
      <c r="G4" s="18"/>
      <c r="H4" s="18"/>
      <c r="I4" s="18"/>
    </row>
    <row r="5" spans="1:23" ht="37.5" customHeight="1">
      <c r="A5" s="170" t="s">
        <v>152</v>
      </c>
      <c r="B5" s="171" t="s">
        <v>153</v>
      </c>
      <c r="C5" s="170" t="s">
        <v>154</v>
      </c>
      <c r="D5" s="170"/>
      <c r="E5" s="170"/>
      <c r="F5" s="170" t="s">
        <v>155</v>
      </c>
      <c r="G5" s="170" t="s">
        <v>156</v>
      </c>
      <c r="H5" s="170"/>
      <c r="I5" s="170" t="s">
        <v>157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5.75" customHeight="1">
      <c r="A6" s="170"/>
      <c r="B6" s="171"/>
      <c r="C6" s="170"/>
      <c r="D6" s="170"/>
      <c r="E6" s="170"/>
      <c r="F6" s="170"/>
      <c r="G6" s="170" t="s">
        <v>158</v>
      </c>
      <c r="H6" s="170" t="s">
        <v>159</v>
      </c>
      <c r="I6" s="17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3.5" customHeight="1">
      <c r="A7" s="170"/>
      <c r="B7" s="171"/>
      <c r="C7" s="170"/>
      <c r="D7" s="170"/>
      <c r="E7" s="170"/>
      <c r="F7" s="170"/>
      <c r="G7" s="170"/>
      <c r="H7" s="170"/>
      <c r="I7" s="17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46.8">
      <c r="A8" s="170"/>
      <c r="B8" s="171"/>
      <c r="C8" s="23" t="s">
        <v>3</v>
      </c>
      <c r="D8" s="23" t="s">
        <v>160</v>
      </c>
      <c r="E8" s="23" t="s">
        <v>161</v>
      </c>
      <c r="F8" s="170"/>
      <c r="G8" s="170"/>
      <c r="H8" s="170"/>
      <c r="I8" s="17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31.2">
      <c r="A9" s="61" t="s">
        <v>162</v>
      </c>
      <c r="B9" s="62" t="s">
        <v>163</v>
      </c>
      <c r="C9" s="63">
        <v>1</v>
      </c>
      <c r="D9" s="63">
        <v>2</v>
      </c>
      <c r="E9" s="63">
        <v>3</v>
      </c>
      <c r="F9" s="63">
        <v>4</v>
      </c>
      <c r="G9" s="61">
        <v>5</v>
      </c>
      <c r="H9" s="61">
        <v>6</v>
      </c>
      <c r="I9" s="63" t="s">
        <v>164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15.6">
      <c r="A10" s="174" t="s">
        <v>165</v>
      </c>
      <c r="B10" s="174"/>
      <c r="C10" s="174"/>
      <c r="D10" s="174"/>
      <c r="E10" s="174"/>
      <c r="F10" s="174"/>
      <c r="G10" s="174"/>
      <c r="H10" s="174"/>
      <c r="I10" s="17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15.75" customHeight="1">
      <c r="A11" s="175" t="s">
        <v>166</v>
      </c>
      <c r="B11" s="175"/>
      <c r="C11" s="175"/>
      <c r="D11" s="175"/>
      <c r="E11" s="175"/>
      <c r="F11" s="175"/>
      <c r="G11" s="175"/>
      <c r="H11" s="175"/>
      <c r="I11" s="175"/>
    </row>
    <row r="12" spans="1:23" ht="21.75" customHeight="1">
      <c r="A12" s="66" t="s">
        <v>167</v>
      </c>
      <c r="B12" s="67" t="s">
        <v>168</v>
      </c>
      <c r="C12" s="68"/>
      <c r="D12" s="68"/>
      <c r="E12" s="68"/>
      <c r="F12" s="69"/>
      <c r="G12" s="68"/>
      <c r="H12" s="68"/>
      <c r="I12" s="70"/>
    </row>
    <row r="13" spans="1:23" ht="18.75" customHeight="1">
      <c r="A13" s="66" t="s">
        <v>169</v>
      </c>
      <c r="B13" s="67" t="s">
        <v>170</v>
      </c>
      <c r="C13" s="68"/>
      <c r="D13" s="68"/>
      <c r="E13" s="68"/>
      <c r="F13" s="69"/>
      <c r="G13" s="68"/>
      <c r="H13" s="68"/>
      <c r="I13" s="70"/>
    </row>
    <row r="14" spans="1:23" ht="18.75" customHeight="1">
      <c r="A14" s="71" t="s">
        <v>171</v>
      </c>
      <c r="B14" s="72" t="s">
        <v>172</v>
      </c>
      <c r="C14" s="68" t="s">
        <v>173</v>
      </c>
      <c r="D14" s="68">
        <v>3682.3</v>
      </c>
      <c r="E14" s="68">
        <v>3178.5</v>
      </c>
      <c r="F14" s="73">
        <v>465.9</v>
      </c>
      <c r="G14" s="28">
        <f>D14*F14</f>
        <v>1715583.57</v>
      </c>
      <c r="H14" s="28">
        <f>E14*F14</f>
        <v>1480863.15</v>
      </c>
      <c r="I14" s="74">
        <f>G14/H14*100</f>
        <v>115.85024382570397</v>
      </c>
    </row>
    <row r="15" spans="1:23" ht="15.6">
      <c r="A15" s="66" t="s">
        <v>174</v>
      </c>
      <c r="B15" s="67" t="s">
        <v>175</v>
      </c>
      <c r="C15" s="68"/>
      <c r="D15" s="68"/>
      <c r="E15" s="68"/>
      <c r="F15" s="69"/>
      <c r="G15" s="28"/>
      <c r="H15" s="28"/>
      <c r="I15" s="70"/>
    </row>
    <row r="16" spans="1:23" ht="33.75" customHeight="1">
      <c r="A16" s="71" t="s">
        <v>176</v>
      </c>
      <c r="B16" s="72" t="s">
        <v>177</v>
      </c>
      <c r="C16" s="68" t="s">
        <v>173</v>
      </c>
      <c r="D16" s="68"/>
      <c r="E16" s="68"/>
      <c r="F16" s="73">
        <v>2280</v>
      </c>
      <c r="G16" s="28"/>
      <c r="H16" s="28"/>
      <c r="I16" s="74" t="e">
        <f t="shared" ref="I16:I22" si="0">G16/H16*100</f>
        <v>#DIV/0!</v>
      </c>
    </row>
    <row r="17" spans="1:9" ht="15.6">
      <c r="A17" s="71" t="s">
        <v>178</v>
      </c>
      <c r="B17" s="72" t="s">
        <v>179</v>
      </c>
      <c r="C17" s="68" t="s">
        <v>180</v>
      </c>
      <c r="D17" s="68"/>
      <c r="E17" s="68"/>
      <c r="F17" s="73">
        <v>245.95</v>
      </c>
      <c r="G17" s="28"/>
      <c r="H17" s="28"/>
      <c r="I17" s="74" t="e">
        <f t="shared" si="0"/>
        <v>#DIV/0!</v>
      </c>
    </row>
    <row r="18" spans="1:9" ht="15.6">
      <c r="A18" s="71" t="s">
        <v>181</v>
      </c>
      <c r="B18" s="72" t="s">
        <v>182</v>
      </c>
      <c r="C18" s="68" t="s">
        <v>180</v>
      </c>
      <c r="D18" s="68"/>
      <c r="E18" s="68"/>
      <c r="F18" s="73">
        <v>77.53</v>
      </c>
      <c r="G18" s="28"/>
      <c r="H18" s="28"/>
      <c r="I18" s="74" t="e">
        <f t="shared" si="0"/>
        <v>#DIV/0!</v>
      </c>
    </row>
    <row r="19" spans="1:9" ht="15.6">
      <c r="A19" s="71" t="s">
        <v>183</v>
      </c>
      <c r="B19" s="72" t="s">
        <v>184</v>
      </c>
      <c r="C19" s="68" t="s">
        <v>180</v>
      </c>
      <c r="D19" s="68"/>
      <c r="E19" s="68"/>
      <c r="F19" s="73">
        <v>324.39999999999998</v>
      </c>
      <c r="G19" s="28"/>
      <c r="H19" s="28"/>
      <c r="I19" s="74" t="e">
        <f t="shared" si="0"/>
        <v>#DIV/0!</v>
      </c>
    </row>
    <row r="20" spans="1:9" ht="15.6">
      <c r="A20" s="71" t="s">
        <v>185</v>
      </c>
      <c r="B20" s="72" t="s">
        <v>186</v>
      </c>
      <c r="C20" s="68" t="s">
        <v>180</v>
      </c>
      <c r="D20" s="68">
        <v>27.573</v>
      </c>
      <c r="E20" s="68">
        <v>7.5</v>
      </c>
      <c r="F20" s="73">
        <v>301.42</v>
      </c>
      <c r="G20" s="28">
        <f t="shared" ref="G20" si="1">D20*F20</f>
        <v>8311.0536600000014</v>
      </c>
      <c r="H20" s="28">
        <f t="shared" ref="H20" si="2">E20*F20</f>
        <v>2260.65</v>
      </c>
      <c r="I20" s="74">
        <f t="shared" si="0"/>
        <v>367.64000000000004</v>
      </c>
    </row>
    <row r="21" spans="1:9" ht="15.6">
      <c r="A21" s="71" t="s">
        <v>187</v>
      </c>
      <c r="B21" s="72" t="s">
        <v>188</v>
      </c>
      <c r="C21" s="68" t="s">
        <v>180</v>
      </c>
      <c r="D21" s="68"/>
      <c r="E21" s="68"/>
      <c r="F21" s="73">
        <v>222.7</v>
      </c>
      <c r="G21" s="68"/>
      <c r="H21" s="68"/>
      <c r="I21" s="74" t="e">
        <f t="shared" si="0"/>
        <v>#DIV/0!</v>
      </c>
    </row>
    <row r="22" spans="1:9" ht="15.6">
      <c r="A22" s="71" t="s">
        <v>189</v>
      </c>
      <c r="B22" s="72" t="s">
        <v>190</v>
      </c>
      <c r="C22" s="68" t="s">
        <v>180</v>
      </c>
      <c r="D22" s="68"/>
      <c r="E22" s="68"/>
      <c r="F22" s="73">
        <v>168.3</v>
      </c>
      <c r="G22" s="68"/>
      <c r="H22" s="68"/>
      <c r="I22" s="74" t="e">
        <f t="shared" si="0"/>
        <v>#DIV/0!</v>
      </c>
    </row>
    <row r="23" spans="1:9" ht="15.6">
      <c r="A23" s="66" t="s">
        <v>191</v>
      </c>
      <c r="B23" s="67"/>
      <c r="C23" s="64" t="s">
        <v>192</v>
      </c>
      <c r="D23" s="64" t="s">
        <v>192</v>
      </c>
      <c r="E23" s="64" t="s">
        <v>192</v>
      </c>
      <c r="F23" s="75" t="s">
        <v>192</v>
      </c>
      <c r="G23" s="26">
        <f>SUM(G13:G22)</f>
        <v>1723894.62366</v>
      </c>
      <c r="H23" s="26">
        <f>SUM(H13:H22)</f>
        <v>1483123.7999999998</v>
      </c>
      <c r="I23" s="26">
        <f>G23/H23*100</f>
        <v>116.23403411502129</v>
      </c>
    </row>
    <row r="24" spans="1:9" ht="15.75" customHeight="1">
      <c r="A24" s="175" t="s">
        <v>193</v>
      </c>
      <c r="B24" s="175"/>
      <c r="C24" s="175"/>
      <c r="D24" s="175"/>
      <c r="E24" s="175"/>
      <c r="F24" s="175"/>
      <c r="G24" s="175"/>
      <c r="H24" s="175"/>
      <c r="I24" s="175"/>
    </row>
    <row r="25" spans="1:9" ht="38.25" customHeight="1">
      <c r="A25" s="71" t="s">
        <v>194</v>
      </c>
      <c r="B25" s="72" t="s">
        <v>195</v>
      </c>
      <c r="C25" s="73" t="s">
        <v>196</v>
      </c>
      <c r="D25" s="68"/>
      <c r="E25" s="68"/>
      <c r="F25" s="73">
        <v>1700.21</v>
      </c>
      <c r="G25" s="68"/>
      <c r="H25" s="68"/>
      <c r="I25" s="74" t="e">
        <f t="shared" ref="I25:I32" si="3">G25/H25*100</f>
        <v>#DIV/0!</v>
      </c>
    </row>
    <row r="26" spans="1:9" ht="32.25" customHeight="1">
      <c r="A26" s="71" t="s">
        <v>197</v>
      </c>
      <c r="B26" s="72" t="s">
        <v>198</v>
      </c>
      <c r="C26" s="73" t="s">
        <v>196</v>
      </c>
      <c r="D26" s="68"/>
      <c r="E26" s="68"/>
      <c r="F26" s="73">
        <v>209.74</v>
      </c>
      <c r="G26" s="68"/>
      <c r="H26" s="68"/>
      <c r="I26" s="74" t="e">
        <f t="shared" si="3"/>
        <v>#DIV/0!</v>
      </c>
    </row>
    <row r="27" spans="1:9" ht="33.75" customHeight="1">
      <c r="A27" s="71" t="s">
        <v>199</v>
      </c>
      <c r="B27" s="72" t="s">
        <v>200</v>
      </c>
      <c r="C27" s="73" t="s">
        <v>196</v>
      </c>
      <c r="D27" s="68"/>
      <c r="E27" s="68"/>
      <c r="F27" s="73">
        <v>282.60000000000002</v>
      </c>
      <c r="G27" s="68"/>
      <c r="H27" s="68"/>
      <c r="I27" s="74" t="e">
        <f t="shared" si="3"/>
        <v>#DIV/0!</v>
      </c>
    </row>
    <row r="28" spans="1:9" ht="36.75" customHeight="1">
      <c r="A28" s="71" t="s">
        <v>201</v>
      </c>
      <c r="B28" s="72" t="s">
        <v>202</v>
      </c>
      <c r="C28" s="73" t="s">
        <v>203</v>
      </c>
      <c r="D28" s="68"/>
      <c r="E28" s="68"/>
      <c r="F28" s="73">
        <v>501.51</v>
      </c>
      <c r="G28" s="68"/>
      <c r="H28" s="68"/>
      <c r="I28" s="74" t="e">
        <f t="shared" si="3"/>
        <v>#DIV/0!</v>
      </c>
    </row>
    <row r="29" spans="1:9" ht="36.75" customHeight="1">
      <c r="A29" s="71" t="s">
        <v>204</v>
      </c>
      <c r="B29" s="72" t="s">
        <v>205</v>
      </c>
      <c r="C29" s="73" t="s">
        <v>203</v>
      </c>
      <c r="D29" s="68"/>
      <c r="E29" s="68"/>
      <c r="F29" s="73">
        <v>444.92</v>
      </c>
      <c r="G29" s="68"/>
      <c r="H29" s="68"/>
      <c r="I29" s="74" t="e">
        <f t="shared" si="3"/>
        <v>#DIV/0!</v>
      </c>
    </row>
    <row r="30" spans="1:9" ht="33.75" customHeight="1">
      <c r="A30" s="71" t="s">
        <v>290</v>
      </c>
      <c r="B30" s="72" t="s">
        <v>206</v>
      </c>
      <c r="C30" s="73" t="s">
        <v>203</v>
      </c>
      <c r="D30" s="68">
        <v>1.2310000000000001</v>
      </c>
      <c r="E30" s="68">
        <v>1.2809999999999999</v>
      </c>
      <c r="F30" s="73">
        <v>945.2</v>
      </c>
      <c r="G30" s="68">
        <f>D30*F30</f>
        <v>1163.5412000000001</v>
      </c>
      <c r="H30" s="68">
        <f>E30*F30</f>
        <v>1210.8011999999999</v>
      </c>
      <c r="I30" s="74">
        <f t="shared" si="3"/>
        <v>96.096799375487919</v>
      </c>
    </row>
    <row r="31" spans="1:9" ht="31.5" customHeight="1">
      <c r="A31" s="71" t="s">
        <v>291</v>
      </c>
      <c r="B31" s="72" t="s">
        <v>207</v>
      </c>
      <c r="C31" s="73" t="s">
        <v>203</v>
      </c>
      <c r="D31" s="68">
        <v>25.9</v>
      </c>
      <c r="E31" s="68">
        <v>24.8</v>
      </c>
      <c r="F31" s="73">
        <v>401.7</v>
      </c>
      <c r="G31" s="68">
        <f>D31*F31</f>
        <v>10404.029999999999</v>
      </c>
      <c r="H31" s="68">
        <f>E31*F31</f>
        <v>9962.16</v>
      </c>
      <c r="I31" s="74">
        <f t="shared" si="3"/>
        <v>104.43548387096773</v>
      </c>
    </row>
    <row r="32" spans="1:9" ht="23.25" customHeight="1">
      <c r="A32" s="66" t="s">
        <v>191</v>
      </c>
      <c r="B32" s="67" t="s">
        <v>192</v>
      </c>
      <c r="C32" s="64" t="s">
        <v>192</v>
      </c>
      <c r="D32" s="64" t="s">
        <v>192</v>
      </c>
      <c r="E32" s="64" t="s">
        <v>192</v>
      </c>
      <c r="F32" s="75" t="s">
        <v>192</v>
      </c>
      <c r="G32" s="26">
        <f>SUM(G25:G31)</f>
        <v>11567.571199999998</v>
      </c>
      <c r="H32" s="26">
        <f>SUM(H25:H31)</f>
        <v>11172.9612</v>
      </c>
      <c r="I32" s="74">
        <f t="shared" si="3"/>
        <v>103.53183003982865</v>
      </c>
    </row>
    <row r="33" spans="1:9" ht="36" customHeight="1">
      <c r="A33" s="66" t="s">
        <v>208</v>
      </c>
      <c r="B33" s="76" t="s">
        <v>192</v>
      </c>
      <c r="C33" s="64" t="s">
        <v>192</v>
      </c>
      <c r="D33" s="64" t="s">
        <v>192</v>
      </c>
      <c r="E33" s="64" t="s">
        <v>192</v>
      </c>
      <c r="F33" s="64" t="s">
        <v>192</v>
      </c>
      <c r="G33" s="26">
        <f>G23+G32</f>
        <v>1735462.1948599999</v>
      </c>
      <c r="H33" s="26">
        <f>H23+H32</f>
        <v>1494296.7611999998</v>
      </c>
      <c r="I33" s="26">
        <f>G33/H33*100</f>
        <v>116.13905884841319</v>
      </c>
    </row>
    <row r="34" spans="1:9" ht="15.75" customHeight="1">
      <c r="A34" s="175" t="s">
        <v>13</v>
      </c>
      <c r="B34" s="175"/>
      <c r="C34" s="175"/>
      <c r="D34" s="175"/>
      <c r="E34" s="175"/>
      <c r="F34" s="175"/>
      <c r="G34" s="175"/>
      <c r="H34" s="175"/>
      <c r="I34" s="175"/>
    </row>
    <row r="35" spans="1:9" ht="31.2">
      <c r="A35" s="77" t="s">
        <v>209</v>
      </c>
      <c r="B35" s="72" t="s">
        <v>210</v>
      </c>
      <c r="C35" s="73" t="s">
        <v>211</v>
      </c>
      <c r="D35" s="68"/>
      <c r="E35" s="68"/>
      <c r="F35" s="73">
        <v>1340.39</v>
      </c>
      <c r="G35" s="68"/>
      <c r="H35" s="68"/>
      <c r="I35" s="78" t="e">
        <f>G35/H35*100</f>
        <v>#DIV/0!</v>
      </c>
    </row>
    <row r="36" spans="1:9" ht="38.25" customHeight="1">
      <c r="A36" s="77" t="s">
        <v>212</v>
      </c>
      <c r="B36" s="72" t="s">
        <v>213</v>
      </c>
      <c r="C36" s="73" t="s">
        <v>211</v>
      </c>
      <c r="D36" s="68"/>
      <c r="E36" s="68"/>
      <c r="F36" s="73">
        <v>925.47</v>
      </c>
      <c r="G36" s="68"/>
      <c r="H36" s="68"/>
      <c r="I36" s="78" t="e">
        <f>G36/H36*100</f>
        <v>#DIV/0!</v>
      </c>
    </row>
    <row r="37" spans="1:9" ht="24.75" customHeight="1">
      <c r="A37" s="77" t="s">
        <v>214</v>
      </c>
      <c r="B37" s="72" t="s">
        <v>215</v>
      </c>
      <c r="C37" s="73" t="s">
        <v>211</v>
      </c>
      <c r="D37" s="68"/>
      <c r="E37" s="68"/>
      <c r="F37" s="73">
        <v>252.33</v>
      </c>
      <c r="G37" s="68"/>
      <c r="H37" s="68"/>
      <c r="I37" s="78" t="e">
        <f>G37/H37*100</f>
        <v>#DIV/0!</v>
      </c>
    </row>
    <row r="38" spans="1:9" ht="15.6">
      <c r="A38" s="66" t="s">
        <v>191</v>
      </c>
      <c r="B38" s="67" t="s">
        <v>192</v>
      </c>
      <c r="C38" s="64" t="s">
        <v>192</v>
      </c>
      <c r="D38" s="64" t="s">
        <v>192</v>
      </c>
      <c r="E38" s="64" t="s">
        <v>192</v>
      </c>
      <c r="F38" s="75" t="s">
        <v>192</v>
      </c>
      <c r="G38" s="26">
        <f>SUM(G35:G37)</f>
        <v>0</v>
      </c>
      <c r="H38" s="26">
        <f>SUM(H35:H37)</f>
        <v>0</v>
      </c>
      <c r="I38" s="79" t="e">
        <f>G38/H38*100</f>
        <v>#DIV/0!</v>
      </c>
    </row>
    <row r="39" spans="1:9" ht="15.75" customHeight="1">
      <c r="A39" s="175" t="s">
        <v>216</v>
      </c>
      <c r="B39" s="175"/>
      <c r="C39" s="175"/>
      <c r="D39" s="175"/>
      <c r="E39" s="175"/>
      <c r="F39" s="175"/>
      <c r="G39" s="175"/>
      <c r="H39" s="175"/>
      <c r="I39" s="175"/>
    </row>
    <row r="40" spans="1:9" ht="15.6">
      <c r="A40" s="71" t="s">
        <v>217</v>
      </c>
      <c r="B40" s="72"/>
      <c r="C40" s="68" t="s">
        <v>218</v>
      </c>
      <c r="D40" s="68"/>
      <c r="E40" s="68"/>
      <c r="F40" s="73" t="s">
        <v>219</v>
      </c>
      <c r="G40" s="68"/>
      <c r="H40" s="68"/>
      <c r="I40" s="74" t="e">
        <f t="shared" ref="I40:I46" si="4">G40/H40*100</f>
        <v>#DIV/0!</v>
      </c>
    </row>
    <row r="41" spans="1:9" ht="15.6">
      <c r="A41" s="71" t="s">
        <v>220</v>
      </c>
      <c r="B41" s="72"/>
      <c r="C41" s="68" t="s">
        <v>218</v>
      </c>
      <c r="D41" s="68"/>
      <c r="E41" s="68"/>
      <c r="F41" s="73" t="s">
        <v>221</v>
      </c>
      <c r="G41" s="68"/>
      <c r="H41" s="68"/>
      <c r="I41" s="74" t="e">
        <f t="shared" si="4"/>
        <v>#DIV/0!</v>
      </c>
    </row>
    <row r="42" spans="1:9" ht="15.6">
      <c r="A42" s="71" t="s">
        <v>222</v>
      </c>
      <c r="B42" s="72"/>
      <c r="C42" s="68" t="s">
        <v>218</v>
      </c>
      <c r="D42" s="68"/>
      <c r="E42" s="68"/>
      <c r="F42" s="73" t="s">
        <v>223</v>
      </c>
      <c r="G42" s="68"/>
      <c r="H42" s="68"/>
      <c r="I42" s="74" t="e">
        <f t="shared" si="4"/>
        <v>#DIV/0!</v>
      </c>
    </row>
    <row r="43" spans="1:9" ht="15.6">
      <c r="A43" s="71" t="s">
        <v>224</v>
      </c>
      <c r="B43" s="72"/>
      <c r="C43" s="68" t="s">
        <v>218</v>
      </c>
      <c r="D43" s="68">
        <v>212</v>
      </c>
      <c r="E43" s="28">
        <v>291.7</v>
      </c>
      <c r="F43" s="73">
        <v>1500</v>
      </c>
      <c r="G43" s="28">
        <f>D43*F43</f>
        <v>318000</v>
      </c>
      <c r="H43" s="28">
        <f>E43*F43</f>
        <v>437550</v>
      </c>
      <c r="I43" s="74">
        <f t="shared" si="4"/>
        <v>72.677408296194727</v>
      </c>
    </row>
    <row r="44" spans="1:9" ht="15.6">
      <c r="A44" s="71" t="s">
        <v>225</v>
      </c>
      <c r="B44" s="72"/>
      <c r="C44" s="68" t="s">
        <v>218</v>
      </c>
      <c r="D44" s="68">
        <v>2118.6999999999998</v>
      </c>
      <c r="E44" s="68">
        <v>1811.6</v>
      </c>
      <c r="F44" s="73">
        <v>296.3</v>
      </c>
      <c r="G44" s="28">
        <f>D44*F44</f>
        <v>627770.80999999994</v>
      </c>
      <c r="H44" s="28">
        <f>E44*F44</f>
        <v>536777.07999999996</v>
      </c>
      <c r="I44" s="74">
        <f t="shared" si="4"/>
        <v>116.95186575402958</v>
      </c>
    </row>
    <row r="45" spans="1:9" ht="15.6">
      <c r="A45" s="71" t="s">
        <v>226</v>
      </c>
      <c r="B45" s="72"/>
      <c r="C45" s="68" t="s">
        <v>227</v>
      </c>
      <c r="D45" s="68"/>
      <c r="E45" s="68"/>
      <c r="F45" s="73" t="s">
        <v>228</v>
      </c>
      <c r="G45" s="68"/>
      <c r="H45" s="68"/>
      <c r="I45" s="74" t="e">
        <f t="shared" si="4"/>
        <v>#DIV/0!</v>
      </c>
    </row>
    <row r="46" spans="1:9" ht="15.6">
      <c r="A46" s="66" t="s">
        <v>191</v>
      </c>
      <c r="B46" s="67" t="s">
        <v>192</v>
      </c>
      <c r="C46" s="64" t="s">
        <v>192</v>
      </c>
      <c r="D46" s="64" t="s">
        <v>192</v>
      </c>
      <c r="E46" s="64" t="s">
        <v>192</v>
      </c>
      <c r="F46" s="75" t="s">
        <v>192</v>
      </c>
      <c r="G46" s="26">
        <f>SUM(G40:G45)</f>
        <v>945770.80999999994</v>
      </c>
      <c r="H46" s="26">
        <f>SUM(H40:H45)</f>
        <v>974327.08</v>
      </c>
      <c r="I46" s="26">
        <f t="shared" si="4"/>
        <v>97.069128982846294</v>
      </c>
    </row>
    <row r="47" spans="1:9" ht="15.6">
      <c r="A47" s="18"/>
      <c r="B47" s="59"/>
      <c r="C47" s="18"/>
      <c r="D47" s="18"/>
      <c r="E47" s="18"/>
      <c r="F47" s="18"/>
      <c r="G47" s="18"/>
      <c r="H47" s="18"/>
      <c r="I47" s="18"/>
    </row>
    <row r="48" spans="1:9" ht="15.6">
      <c r="A48" s="172" t="s">
        <v>229</v>
      </c>
      <c r="B48" s="172"/>
      <c r="C48" s="172"/>
      <c r="D48" s="172"/>
      <c r="E48" s="172"/>
      <c r="F48" s="172"/>
      <c r="G48" s="80"/>
      <c r="H48" s="80"/>
      <c r="I48" s="80"/>
    </row>
    <row r="49" spans="1:9" ht="15.6">
      <c r="A49" s="80" t="s">
        <v>230</v>
      </c>
      <c r="B49" s="81"/>
      <c r="C49" s="80"/>
      <c r="D49" s="80"/>
      <c r="E49" s="80"/>
      <c r="F49" s="80"/>
      <c r="G49" s="80"/>
      <c r="H49" s="80"/>
      <c r="I49" s="80"/>
    </row>
    <row r="50" spans="1:9" ht="17.25" customHeight="1">
      <c r="A50" s="173" t="s">
        <v>231</v>
      </c>
      <c r="B50" s="173"/>
      <c r="C50" s="173"/>
      <c r="D50" s="173"/>
      <c r="E50" s="173"/>
      <c r="F50" s="173"/>
      <c r="G50" s="173"/>
      <c r="H50" s="173"/>
      <c r="I50" s="173"/>
    </row>
  </sheetData>
  <mergeCells count="17">
    <mergeCell ref="A48:F48"/>
    <mergeCell ref="A50:I50"/>
    <mergeCell ref="A10:I10"/>
    <mergeCell ref="A11:I11"/>
    <mergeCell ref="A24:I24"/>
    <mergeCell ref="A34:I34"/>
    <mergeCell ref="A39:I39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1" max="16383" man="1"/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75" zoomScaleNormal="100" zoomScalePageLayoutView="75" workbookViewId="0">
      <selection activeCell="D18" sqref="D18"/>
    </sheetView>
  </sheetViews>
  <sheetFormatPr defaultRowHeight="13.2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>
      <c r="A1" s="18"/>
      <c r="B1" s="18"/>
      <c r="C1" s="18"/>
      <c r="D1" s="18"/>
      <c r="E1" s="18"/>
      <c r="F1" s="18"/>
      <c r="G1" s="82"/>
      <c r="H1" s="83" t="s">
        <v>232</v>
      </c>
      <c r="I1" s="84"/>
    </row>
    <row r="2" spans="1:9" ht="21" customHeight="1">
      <c r="A2" s="85"/>
      <c r="B2" s="85"/>
      <c r="C2" s="85"/>
      <c r="D2" s="85"/>
      <c r="E2" s="85"/>
      <c r="F2" s="85"/>
      <c r="G2" s="85"/>
      <c r="H2" s="85"/>
    </row>
    <row r="3" spans="1:9" ht="25.5" customHeight="1">
      <c r="A3" s="176" t="s">
        <v>233</v>
      </c>
      <c r="B3" s="176"/>
      <c r="C3" s="176"/>
      <c r="D3" s="176"/>
      <c r="E3" s="176"/>
      <c r="F3" s="176"/>
      <c r="G3" s="176"/>
      <c r="H3" s="176"/>
    </row>
    <row r="4" spans="1:9" ht="21.75" customHeight="1">
      <c r="A4" s="176" t="s">
        <v>234</v>
      </c>
      <c r="B4" s="176"/>
      <c r="C4" s="176"/>
      <c r="D4" s="176"/>
      <c r="E4" s="176"/>
      <c r="F4" s="176"/>
      <c r="G4" s="176"/>
      <c r="H4" s="176"/>
    </row>
    <row r="5" spans="1:9" ht="18" customHeight="1">
      <c r="A5" s="86"/>
      <c r="B5" s="86"/>
      <c r="C5" s="86"/>
      <c r="D5" s="87"/>
      <c r="E5" s="87"/>
      <c r="F5" s="87"/>
      <c r="G5" s="87"/>
      <c r="H5" s="85"/>
    </row>
    <row r="6" spans="1:9" ht="97.5" customHeight="1">
      <c r="A6" s="65" t="s">
        <v>235</v>
      </c>
      <c r="B6" s="65" t="s">
        <v>236</v>
      </c>
      <c r="C6" s="65" t="s">
        <v>237</v>
      </c>
      <c r="D6" s="65" t="s">
        <v>238</v>
      </c>
      <c r="E6" s="90" t="s">
        <v>268</v>
      </c>
      <c r="F6" s="65" t="s">
        <v>239</v>
      </c>
      <c r="G6" s="65" t="s">
        <v>240</v>
      </c>
      <c r="H6" s="65" t="s">
        <v>241</v>
      </c>
    </row>
    <row r="7" spans="1:9" ht="66.75" customHeight="1">
      <c r="A7" s="177" t="s">
        <v>242</v>
      </c>
      <c r="B7" s="88" t="s">
        <v>243</v>
      </c>
      <c r="C7" s="91" t="s">
        <v>244</v>
      </c>
      <c r="D7" s="71" t="s">
        <v>272</v>
      </c>
      <c r="E7" s="73" t="s">
        <v>245</v>
      </c>
      <c r="F7" s="68">
        <v>51.17</v>
      </c>
      <c r="G7" s="68">
        <v>4</v>
      </c>
      <c r="H7" s="68" t="s">
        <v>246</v>
      </c>
    </row>
    <row r="8" spans="1:9" ht="18" hidden="1" customHeight="1">
      <c r="A8" s="177"/>
      <c r="B8" s="89"/>
      <c r="C8" s="178" t="s">
        <v>244</v>
      </c>
      <c r="D8" s="71"/>
      <c r="E8" s="68"/>
      <c r="F8" s="68"/>
      <c r="G8" s="68"/>
      <c r="H8" s="68"/>
    </row>
    <row r="9" spans="1:9" ht="16.5" hidden="1" customHeight="1">
      <c r="A9" s="177"/>
      <c r="B9" s="89"/>
      <c r="C9" s="178"/>
      <c r="D9" s="71"/>
      <c r="E9" s="68"/>
      <c r="F9" s="68"/>
      <c r="G9" s="68"/>
      <c r="H9" s="68"/>
    </row>
    <row r="10" spans="1:9" ht="38.25" customHeight="1">
      <c r="A10" s="68" t="s">
        <v>247</v>
      </c>
      <c r="B10" s="71" t="s">
        <v>248</v>
      </c>
      <c r="C10" s="91" t="s">
        <v>264</v>
      </c>
      <c r="D10" s="71" t="s">
        <v>270</v>
      </c>
      <c r="E10" s="68">
        <v>1630</v>
      </c>
      <c r="F10" s="68">
        <v>16.036999999999999</v>
      </c>
      <c r="G10" s="68">
        <v>3</v>
      </c>
      <c r="H10" s="68" t="s">
        <v>246</v>
      </c>
    </row>
    <row r="11" spans="1:9" ht="39" customHeight="1">
      <c r="A11" s="68" t="s">
        <v>249</v>
      </c>
      <c r="B11" s="71" t="s">
        <v>250</v>
      </c>
      <c r="C11" s="91" t="s">
        <v>265</v>
      </c>
      <c r="D11" s="71" t="s">
        <v>273</v>
      </c>
      <c r="E11" s="68">
        <v>1450</v>
      </c>
      <c r="F11" s="68">
        <v>53.52</v>
      </c>
      <c r="G11" s="68">
        <v>6</v>
      </c>
      <c r="H11" s="68" t="s">
        <v>246</v>
      </c>
    </row>
    <row r="12" spans="1:9" ht="39" customHeight="1">
      <c r="A12" s="68" t="s">
        <v>251</v>
      </c>
      <c r="B12" s="71" t="s">
        <v>252</v>
      </c>
      <c r="C12" s="88" t="s">
        <v>253</v>
      </c>
      <c r="D12" s="71" t="s">
        <v>271</v>
      </c>
      <c r="E12" s="68">
        <v>1100</v>
      </c>
      <c r="F12" s="68">
        <v>28.062999999999999</v>
      </c>
      <c r="G12" s="68">
        <v>3</v>
      </c>
      <c r="H12" s="68" t="s">
        <v>246</v>
      </c>
    </row>
    <row r="13" spans="1:9" ht="52.5" customHeight="1">
      <c r="A13" s="68" t="s">
        <v>254</v>
      </c>
      <c r="B13" s="71" t="s">
        <v>255</v>
      </c>
      <c r="C13" s="91" t="s">
        <v>266</v>
      </c>
      <c r="D13" s="71" t="s">
        <v>274</v>
      </c>
      <c r="E13" s="68">
        <v>499</v>
      </c>
      <c r="F13" s="68">
        <v>16.065999999999999</v>
      </c>
      <c r="G13" s="68">
        <v>4</v>
      </c>
      <c r="H13" s="68" t="s">
        <v>246</v>
      </c>
    </row>
    <row r="14" spans="1:9" ht="50.25" customHeight="1">
      <c r="A14" s="68" t="s">
        <v>256</v>
      </c>
      <c r="B14" s="71" t="s">
        <v>257</v>
      </c>
      <c r="C14" s="91" t="s">
        <v>267</v>
      </c>
      <c r="D14" s="71" t="s">
        <v>269</v>
      </c>
      <c r="E14" s="68">
        <v>100</v>
      </c>
      <c r="F14" s="68">
        <v>16</v>
      </c>
      <c r="G14" s="68">
        <v>5</v>
      </c>
      <c r="H14" s="68" t="s">
        <v>246</v>
      </c>
    </row>
    <row r="15" spans="1:9" ht="52.5" customHeight="1">
      <c r="A15" s="68" t="s">
        <v>258</v>
      </c>
      <c r="B15" s="71" t="s">
        <v>259</v>
      </c>
      <c r="C15" s="71" t="s">
        <v>260</v>
      </c>
      <c r="D15" s="71" t="s">
        <v>272</v>
      </c>
      <c r="E15" s="68">
        <v>868</v>
      </c>
      <c r="F15" s="68">
        <v>22.215</v>
      </c>
      <c r="G15" s="68">
        <v>3</v>
      </c>
      <c r="H15" s="68" t="s">
        <v>246</v>
      </c>
    </row>
    <row r="16" spans="1:9" ht="18" hidden="1" customHeight="1">
      <c r="A16" s="68"/>
      <c r="B16" s="68"/>
      <c r="C16" s="73"/>
      <c r="D16" s="73"/>
      <c r="E16" s="68"/>
      <c r="F16" s="68"/>
      <c r="G16" s="68"/>
      <c r="H16" s="68"/>
    </row>
    <row r="17" spans="1:8" ht="18" hidden="1" customHeight="1">
      <c r="A17" s="68"/>
      <c r="B17" s="68" t="s">
        <v>261</v>
      </c>
      <c r="C17" s="73"/>
      <c r="D17" s="73"/>
      <c r="E17" s="68"/>
      <c r="F17" s="68"/>
      <c r="G17" s="68"/>
      <c r="H17" s="68"/>
    </row>
    <row r="18" spans="1:8" ht="48.6" customHeight="1">
      <c r="A18" s="141" t="s">
        <v>293</v>
      </c>
      <c r="B18" s="71" t="s">
        <v>294</v>
      </c>
      <c r="C18" s="142" t="s">
        <v>295</v>
      </c>
      <c r="D18" s="71" t="s">
        <v>297</v>
      </c>
      <c r="E18" s="73" t="s">
        <v>296</v>
      </c>
      <c r="F18" s="141">
        <v>16.727</v>
      </c>
      <c r="G18" s="141">
        <v>4</v>
      </c>
      <c r="H18" s="141" t="s">
        <v>246</v>
      </c>
    </row>
    <row r="19" spans="1:8" ht="27.75" customHeight="1">
      <c r="A19" s="179" t="s">
        <v>191</v>
      </c>
      <c r="B19" s="179"/>
      <c r="C19" s="179"/>
      <c r="D19" s="179"/>
      <c r="E19" s="64"/>
      <c r="F19" s="64">
        <f>SUM(F7:F18)</f>
        <v>219.798</v>
      </c>
      <c r="G19" s="64">
        <f>SUM(G7:G18)</f>
        <v>32</v>
      </c>
      <c r="H19" s="64"/>
    </row>
  </sheetData>
  <mergeCells count="5">
    <mergeCell ref="A3:H3"/>
    <mergeCell ref="A4:H4"/>
    <mergeCell ref="A7:A9"/>
    <mergeCell ref="C8:C9"/>
    <mergeCell ref="A19:D19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economika</cp:lastModifiedBy>
  <cp:revision>5</cp:revision>
  <cp:lastPrinted>2018-08-31T01:59:21Z</cp:lastPrinted>
  <dcterms:created xsi:type="dcterms:W3CDTF">2006-03-06T08:26:24Z</dcterms:created>
  <dcterms:modified xsi:type="dcterms:W3CDTF">2018-09-05T01:14:44Z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